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atecka\Desktop\"/>
    </mc:Choice>
  </mc:AlternateContent>
  <xr:revisionPtr revIDLastSave="0" documentId="13_ncr:1_{8608F11C-84A5-4249-9745-34F79EBF20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 stavby" sheetId="1" r:id="rId1"/>
    <sheet name="800 - Malé Zálužie - odve..." sheetId="2" r:id="rId2"/>
  </sheets>
  <definedNames>
    <definedName name="_xlnm._FilterDatabase" localSheetId="1" hidden="1">'800 - Malé Zálužie - odve...'!$C$120:$K$212</definedName>
    <definedName name="_xlnm.Print_Titles" localSheetId="1">'800 - Malé Zálužie - odve...'!$120:$120</definedName>
    <definedName name="_xlnm.Print_Titles" localSheetId="0">'Rekapitulácia stavby'!$92:$92</definedName>
    <definedName name="_xlnm.Print_Area" localSheetId="1">'800 - Malé Zálužie - odve...'!$C$4:$J$76,'800 - Malé Zálužie - odve...'!$C$110:$J$212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T204" i="2"/>
  <c r="R205" i="2"/>
  <c r="R204" i="2" s="1"/>
  <c r="P205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8" i="2"/>
  <c r="BH128" i="2"/>
  <c r="F34" i="2" s="1"/>
  <c r="BG128" i="2"/>
  <c r="BE128" i="2"/>
  <c r="T128" i="2"/>
  <c r="R128" i="2"/>
  <c r="P128" i="2"/>
  <c r="BI126" i="2"/>
  <c r="BH126" i="2"/>
  <c r="BG126" i="2"/>
  <c r="F33" i="2" s="1"/>
  <c r="BE126" i="2"/>
  <c r="T126" i="2"/>
  <c r="R126" i="2"/>
  <c r="P126" i="2"/>
  <c r="BI124" i="2"/>
  <c r="BH124" i="2"/>
  <c r="BG124" i="2"/>
  <c r="BE124" i="2"/>
  <c r="F31" i="2" s="1"/>
  <c r="T124" i="2"/>
  <c r="R124" i="2"/>
  <c r="P124" i="2"/>
  <c r="J118" i="2"/>
  <c r="J117" i="2"/>
  <c r="F117" i="2"/>
  <c r="F115" i="2"/>
  <c r="E113" i="2"/>
  <c r="J90" i="2"/>
  <c r="J89" i="2"/>
  <c r="F89" i="2"/>
  <c r="F87" i="2"/>
  <c r="E85" i="2"/>
  <c r="J16" i="2"/>
  <c r="E16" i="2"/>
  <c r="F118" i="2"/>
  <c r="J15" i="2"/>
  <c r="J10" i="2"/>
  <c r="J115" i="2"/>
  <c r="L90" i="1"/>
  <c r="AM90" i="1"/>
  <c r="AM89" i="1"/>
  <c r="L89" i="1"/>
  <c r="AM87" i="1"/>
  <c r="L87" i="1"/>
  <c r="L85" i="1"/>
  <c r="L84" i="1"/>
  <c r="J211" i="2"/>
  <c r="J208" i="2"/>
  <c r="J207" i="2"/>
  <c r="J202" i="2"/>
  <c r="J200" i="2"/>
  <c r="BK194" i="2"/>
  <c r="BK192" i="2"/>
  <c r="BK190" i="2"/>
  <c r="BK189" i="2"/>
  <c r="BK186" i="2"/>
  <c r="J185" i="2"/>
  <c r="BK180" i="2"/>
  <c r="J178" i="2"/>
  <c r="J176" i="2"/>
  <c r="BK174" i="2"/>
  <c r="BK168" i="2"/>
  <c r="J165" i="2"/>
  <c r="J157" i="2"/>
  <c r="BK154" i="2"/>
  <c r="J150" i="2"/>
  <c r="BK145" i="2"/>
  <c r="BK141" i="2"/>
  <c r="J134" i="2"/>
  <c r="BK128" i="2"/>
  <c r="J126" i="2"/>
  <c r="BK212" i="2"/>
  <c r="BK208" i="2"/>
  <c r="BK207" i="2"/>
  <c r="BK205" i="2"/>
  <c r="BK200" i="2"/>
  <c r="BK197" i="2"/>
  <c r="J196" i="2"/>
  <c r="J194" i="2"/>
  <c r="J190" i="2"/>
  <c r="BK188" i="2"/>
  <c r="BK185" i="2"/>
  <c r="BK182" i="2"/>
  <c r="BK179" i="2"/>
  <c r="BK178" i="2"/>
  <c r="BK175" i="2"/>
  <c r="J173" i="2"/>
  <c r="BK170" i="2"/>
  <c r="BK167" i="2"/>
  <c r="BK162" i="2"/>
  <c r="J158" i="2"/>
  <c r="BK152" i="2"/>
  <c r="J148" i="2"/>
  <c r="J145" i="2"/>
  <c r="J141" i="2"/>
  <c r="BK134" i="2"/>
  <c r="BK130" i="2"/>
  <c r="BK124" i="2"/>
  <c r="AS94" i="1"/>
  <c r="BK177" i="2"/>
  <c r="J174" i="2"/>
  <c r="J172" i="2"/>
  <c r="J167" i="2"/>
  <c r="J160" i="2"/>
  <c r="J155" i="2"/>
  <c r="BK148" i="2"/>
  <c r="J146" i="2"/>
  <c r="J143" i="2"/>
  <c r="J136" i="2"/>
  <c r="J132" i="2"/>
  <c r="J124" i="2"/>
  <c r="J186" i="2"/>
  <c r="J183" i="2"/>
  <c r="J180" i="2"/>
  <c r="J179" i="2"/>
  <c r="BK176" i="2"/>
  <c r="BK173" i="2"/>
  <c r="J168" i="2"/>
  <c r="BK165" i="2"/>
  <c r="BK160" i="2"/>
  <c r="BK155" i="2"/>
  <c r="J154" i="2"/>
  <c r="BK150" i="2"/>
  <c r="BK143" i="2"/>
  <c r="BK140" i="2"/>
  <c r="BK136" i="2"/>
  <c r="BK132" i="2"/>
  <c r="F35" i="2"/>
  <c r="BK211" i="2"/>
  <c r="BK202" i="2"/>
  <c r="J197" i="2"/>
  <c r="J192" i="2"/>
  <c r="J188" i="2"/>
  <c r="J182" i="2"/>
  <c r="J175" i="2"/>
  <c r="J170" i="2"/>
  <c r="BK158" i="2"/>
  <c r="BK146" i="2"/>
  <c r="J138" i="2"/>
  <c r="J130" i="2"/>
  <c r="J212" i="2"/>
  <c r="J205" i="2"/>
  <c r="BK196" i="2"/>
  <c r="J189" i="2"/>
  <c r="BK183" i="2"/>
  <c r="J177" i="2"/>
  <c r="BK172" i="2"/>
  <c r="J162" i="2"/>
  <c r="J152" i="2"/>
  <c r="BK138" i="2"/>
  <c r="J128" i="2"/>
  <c r="BK157" i="2"/>
  <c r="J140" i="2"/>
  <c r="BK126" i="2"/>
  <c r="J31" i="2" l="1"/>
  <c r="AV95" i="1" s="1"/>
  <c r="T164" i="2"/>
  <c r="P123" i="2"/>
  <c r="P164" i="2"/>
  <c r="R171" i="2"/>
  <c r="R191" i="2"/>
  <c r="P199" i="2"/>
  <c r="R206" i="2"/>
  <c r="R123" i="2"/>
  <c r="R122" i="2" s="1"/>
  <c r="R121" i="2" s="1"/>
  <c r="R164" i="2"/>
  <c r="T171" i="2"/>
  <c r="T191" i="2"/>
  <c r="R199" i="2"/>
  <c r="T206" i="2"/>
  <c r="T122" i="2" s="1"/>
  <c r="T121" i="2" s="1"/>
  <c r="BK123" i="2"/>
  <c r="J123" i="2" s="1"/>
  <c r="J96" i="2" s="1"/>
  <c r="BK164" i="2"/>
  <c r="J164" i="2" s="1"/>
  <c r="J97" i="2" s="1"/>
  <c r="P171" i="2"/>
  <c r="P191" i="2"/>
  <c r="P210" i="2"/>
  <c r="T123" i="2"/>
  <c r="BK171" i="2"/>
  <c r="J171" i="2" s="1"/>
  <c r="J98" i="2" s="1"/>
  <c r="BK191" i="2"/>
  <c r="J191" i="2" s="1"/>
  <c r="J99" i="2" s="1"/>
  <c r="BK199" i="2"/>
  <c r="J199" i="2"/>
  <c r="J100" i="2" s="1"/>
  <c r="T199" i="2"/>
  <c r="BK206" i="2"/>
  <c r="J206" i="2"/>
  <c r="J102" i="2" s="1"/>
  <c r="P206" i="2"/>
  <c r="BK210" i="2"/>
  <c r="J210" i="2"/>
  <c r="J103" i="2" s="1"/>
  <c r="R210" i="2"/>
  <c r="T210" i="2"/>
  <c r="BK204" i="2"/>
  <c r="J204" i="2" s="1"/>
  <c r="J101" i="2" s="1"/>
  <c r="AZ95" i="1"/>
  <c r="J87" i="2"/>
  <c r="F90" i="2"/>
  <c r="BF124" i="2"/>
  <c r="BF126" i="2"/>
  <c r="BF128" i="2"/>
  <c r="BF130" i="2"/>
  <c r="BF132" i="2"/>
  <c r="BF134" i="2"/>
  <c r="BF136" i="2"/>
  <c r="BF138" i="2"/>
  <c r="BF140" i="2"/>
  <c r="BF141" i="2"/>
  <c r="BF143" i="2"/>
  <c r="BF145" i="2"/>
  <c r="BF146" i="2"/>
  <c r="BF148" i="2"/>
  <c r="BF150" i="2"/>
  <c r="BF152" i="2"/>
  <c r="BF154" i="2"/>
  <c r="BF155" i="2"/>
  <c r="BF157" i="2"/>
  <c r="BF158" i="2"/>
  <c r="BF160" i="2"/>
  <c r="BF162" i="2"/>
  <c r="BF165" i="2"/>
  <c r="BF167" i="2"/>
  <c r="BF168" i="2"/>
  <c r="BF170" i="2"/>
  <c r="BF172" i="2"/>
  <c r="BF173" i="2"/>
  <c r="BF174" i="2"/>
  <c r="BF175" i="2"/>
  <c r="BF176" i="2"/>
  <c r="BF177" i="2"/>
  <c r="BF178" i="2"/>
  <c r="BF179" i="2"/>
  <c r="BF180" i="2"/>
  <c r="BF182" i="2"/>
  <c r="BF183" i="2"/>
  <c r="BF185" i="2"/>
  <c r="BF186" i="2"/>
  <c r="BF188" i="2"/>
  <c r="BF189" i="2"/>
  <c r="BF190" i="2"/>
  <c r="BF192" i="2"/>
  <c r="BF194" i="2"/>
  <c r="BF196" i="2"/>
  <c r="BF197" i="2"/>
  <c r="BF200" i="2"/>
  <c r="BF202" i="2"/>
  <c r="BF205" i="2"/>
  <c r="BF207" i="2"/>
  <c r="BF208" i="2"/>
  <c r="BF211" i="2"/>
  <c r="BF212" i="2"/>
  <c r="BC95" i="1"/>
  <c r="BD95" i="1"/>
  <c r="BB95" i="1"/>
  <c r="BC94" i="1"/>
  <c r="W32" i="1"/>
  <c r="AZ94" i="1"/>
  <c r="W29" i="1" s="1"/>
  <c r="BB94" i="1"/>
  <c r="W31" i="1"/>
  <c r="BD94" i="1"/>
  <c r="W33" i="1" s="1"/>
  <c r="P122" i="2" l="1"/>
  <c r="P121" i="2" s="1"/>
  <c r="AU95" i="1" s="1"/>
  <c r="AU94" i="1" s="1"/>
  <c r="BK122" i="2"/>
  <c r="BK121" i="2" s="1"/>
  <c r="J121" i="2" s="1"/>
  <c r="J28" i="2" s="1"/>
  <c r="AG95" i="1" s="1"/>
  <c r="AV94" i="1"/>
  <c r="AK29" i="1" s="1"/>
  <c r="AX94" i="1"/>
  <c r="F32" i="2"/>
  <c r="BA95" i="1"/>
  <c r="BA94" i="1" s="1"/>
  <c r="W30" i="1" s="1"/>
  <c r="J32" i="2"/>
  <c r="AW95" i="1" s="1"/>
  <c r="AT95" i="1" s="1"/>
  <c r="AY94" i="1"/>
  <c r="AN95" i="1" l="1"/>
  <c r="AG94" i="1"/>
  <c r="AK26" i="1" s="1"/>
  <c r="AK35" i="1" s="1"/>
  <c r="J122" i="2"/>
  <c r="J95" i="2"/>
  <c r="J94" i="2"/>
  <c r="J37" i="2"/>
  <c r="AW94" i="1"/>
  <c r="AK30" i="1"/>
  <c r="AT94" i="1" l="1"/>
  <c r="AN94" i="1"/>
</calcChain>
</file>

<file path=xl/sharedStrings.xml><?xml version="1.0" encoding="utf-8"?>
<sst xmlns="http://schemas.openxmlformats.org/spreadsheetml/2006/main" count="1316" uniqueCount="364">
  <si>
    <t>Export Komplet</t>
  </si>
  <si>
    <t/>
  </si>
  <si>
    <t>2.0</t>
  </si>
  <si>
    <t>False</t>
  </si>
  <si>
    <t>{92d376d7-e4b0-4f4a-85fd-ed72d6069fab}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</si>
  <si>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</si>
  <si>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</si>
  <si>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</si>
  <si>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</si>
  <si>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</si>
  <si>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</si>
  <si>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</si>
  <si>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</si>
  <si>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800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</si>
  <si>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</si>
  <si>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</si>
  <si>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Malé Zálužie - odvedenie prívalových povrchových vôd</t>
  </si>
  <si>
    <t>JKSO:</t>
  </si>
  <si>
    <t>KS:</t>
  </si>
  <si>
    <t>Miesto:</t>
  </si>
  <si>
    <t>Malé Zálužie</t>
  </si>
  <si>
    <t>Dátum:</t>
  </si>
  <si>
    <t>7.4.2025</t>
  </si>
  <si>
    <t>Objednávateľ:</t>
  </si>
  <si>
    <t>IČO:</t>
  </si>
  <si>
    <t>00656160</t>
  </si>
  <si>
    <t>Obec Malé Zálužie</t>
  </si>
  <si>
    <t>IČ DPH:</t>
  </si>
  <si>
    <t>2021090137</t>
  </si>
  <si>
    <t>Zhotoviteľ:</t>
  </si>
  <si>
    <t>Vyplň údaj</t>
  </si>
  <si>
    <t>Projektant:</t>
  </si>
  <si>
    <t>Ing. Ján Látečka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</si>
  <si>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</si>
  <si>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</si>
  <si>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</si>
  <si>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</si>
  <si>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</si>
  <si>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</si>
  <si>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</si>
  <si>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</si>
  <si>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</si>
  <si>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</si>
  <si>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</si>
  <si>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</si>
  <si>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</si>
  <si>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</si>
  <si>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</si>
  <si>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</si>
  <si>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</si>
  <si>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</si>
  <si>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</si>
  <si>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</si>
  <si>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</si>
  <si>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</si>
  <si>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</si>
  <si>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</si>
  <si>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</si>
  <si>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</si>
  <si>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</si>
  <si>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</si>
  <si>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</si>
  <si>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</si>
  <si>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</si>
  <si>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</si>
  <si>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</si>
  <si>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</si>
  <si>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</si>
  <si>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</si>
  <si>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</si>
  <si>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</si>
  <si>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</si>
  <si>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</si>
  <si>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</si>
  <si>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</si>
  <si>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</si>
  <si>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</si>
  <si>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</si>
  <si>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</si>
  <si>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</si>
  <si>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</si>
  <si>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</si>
  <si>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</si>
  <si>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</si>
  <si>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</si>
  <si>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</si>
  <si>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</si>
  <si>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</si>
  <si>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</si>
  <si>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</si>
  <si>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</si>
  <si>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</si>
  <si>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</si>
  <si>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</si>
  <si>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</si>
  <si>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</si>
  <si>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</si>
  <si>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</si>
  <si>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</si>
  <si>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</si>
  <si>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</si>
  <si>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</si>
  <si>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</si>
  <si>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</si>
  <si>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</si>
  <si>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</si>
  <si>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</si>
  <si>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</si>
  <si>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</si>
  <si>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</si>
  <si>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</si>
  <si>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</si>
  <si>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</si>
  <si>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</si>
  <si>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</si>
  <si>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113107111.S</t>
  </si>
  <si>
    <t>Odstránenie krytu v ploche do 200 m2 z kameniva ťaženého, hr. do 100 mm,  -0,16000t</t>
  </si>
  <si>
    <t>m2</t>
  </si>
  <si>
    <t>4</t>
  </si>
  <si>
    <t>2</t>
  </si>
  <si>
    <t>1727876743</t>
  </si>
  <si>
    <t>VV</t>
  </si>
  <si>
    <t>1,5*3,5  "horná cesta"</t>
  </si>
  <si>
    <t>113107131.S</t>
  </si>
  <si>
    <t>Odstránenie krytu v ploche do 200 m2 z betónu prostého, hr. vrstvy do 150 mm,  -0,22500t</t>
  </si>
  <si>
    <t>-1660571050</t>
  </si>
  <si>
    <t>8*1,5        "spodná cesta"</t>
  </si>
  <si>
    <t>3</t>
  </si>
  <si>
    <t>119001801.S</t>
  </si>
  <si>
    <t>Ochranné zábradlie okolo výkopu, drevené výšky 1,10 m dvojtyčové</t>
  </si>
  <si>
    <t>m</t>
  </si>
  <si>
    <t>-1508251941</t>
  </si>
  <si>
    <t>(13,2+12)*2</t>
  </si>
  <si>
    <t>122201101.S</t>
  </si>
  <si>
    <t>Odkopávka a prekopávka nezapažená v hornine 3, do 100 m3</t>
  </si>
  <si>
    <t>m3</t>
  </si>
  <si>
    <t>-1440960721</t>
  </si>
  <si>
    <t>47,5*1,1*0,5+12*1,6*1,2+1,2*1,3*1,83+0,5  " odvod.kan+potrubie+šachta+výp. obj"</t>
  </si>
  <si>
    <t>5</t>
  </si>
  <si>
    <t>-593522533</t>
  </si>
  <si>
    <t>(29+39)*1,4    "zemný val"</t>
  </si>
  <si>
    <t>6</t>
  </si>
  <si>
    <t>130201001.S</t>
  </si>
  <si>
    <t>Výkop jamy a ryhy v obmedzenom priestore horn. tr.3 ručne</t>
  </si>
  <si>
    <t>1391179560</t>
  </si>
  <si>
    <t>(3+4,5+4,5)*1,25*0,6   "hradiaca stena"</t>
  </si>
  <si>
    <t>7</t>
  </si>
  <si>
    <t>132201101.S</t>
  </si>
  <si>
    <t>Výkop ryhy do šírky 600 mm v horn.3 do 100 m3</t>
  </si>
  <si>
    <t>-69093835</t>
  </si>
  <si>
    <t>35*0,6*0,9     "ryha na osadenie plotového múrika"</t>
  </si>
  <si>
    <t>8</t>
  </si>
  <si>
    <t>151101101.S</t>
  </si>
  <si>
    <t>Paženie a rozopretie stien rýh pre podzemné vedenie, príložné do 2 m</t>
  </si>
  <si>
    <t>-1595683740</t>
  </si>
  <si>
    <t>1,6*13,2*2</t>
  </si>
  <si>
    <t>9</t>
  </si>
  <si>
    <t>151101111.S</t>
  </si>
  <si>
    <t>Odstránenie paženia rýh pre podzemné vedenie, príložné hĺbky do 2 m</t>
  </si>
  <si>
    <t>-1473678551</t>
  </si>
  <si>
    <t>10</t>
  </si>
  <si>
    <t>162501102.S</t>
  </si>
  <si>
    <t>Vodorovné premiestnenie výkopku po spevnenej ceste z horniny tr.1-4, do 100 m3 na vzdialenosť do 3000 m</t>
  </si>
  <si>
    <t>-1727123058</t>
  </si>
  <si>
    <t>2,2     "vybúraný stavebný odpad"</t>
  </si>
  <si>
    <t>11</t>
  </si>
  <si>
    <t>162501105.S</t>
  </si>
  <si>
    <t>Vodorovné premiestnenie výkopku po spevnenej ceste z horniny tr.1-4, do 100 m3, príplatok k cene za každých ďalšich a začatých 1000 m</t>
  </si>
  <si>
    <t>1092550069</t>
  </si>
  <si>
    <t>2,2*21</t>
  </si>
  <si>
    <t>12</t>
  </si>
  <si>
    <t>167101151.S</t>
  </si>
  <si>
    <t>Nakladanie neuľahnutého výkopku z hornín tr.5-7 do 100 m3</t>
  </si>
  <si>
    <t>-454064026</t>
  </si>
  <si>
    <t>13</t>
  </si>
  <si>
    <t>171209002.S</t>
  </si>
  <si>
    <t>Poplatok za skládku - zemina a kamenivo (17 05) ostatné</t>
  </si>
  <si>
    <t>t</t>
  </si>
  <si>
    <t>-1216545529</t>
  </si>
  <si>
    <t>2,2*1,1</t>
  </si>
  <si>
    <t>14</t>
  </si>
  <si>
    <t>174101001.S</t>
  </si>
  <si>
    <t>Zásyp sypaninou so zhutnením jám, šachiet, rýh, zárezov alebo okolo objektov do 100 m3</t>
  </si>
  <si>
    <t>976154436</t>
  </si>
  <si>
    <t>12*0,3*1,15     " obsyp hradiacej steny"</t>
  </si>
  <si>
    <t>15</t>
  </si>
  <si>
    <t>175101101.S</t>
  </si>
  <si>
    <t>Obsyp potrubia sypaninou z vhodných hornín 1 až 4 bez prehodenia sypaniny</t>
  </si>
  <si>
    <t>1984420023</t>
  </si>
  <si>
    <t>12*1,6*1,5-3,14*0,3*0,3*12</t>
  </si>
  <si>
    <t>16</t>
  </si>
  <si>
    <t>175101201.S</t>
  </si>
  <si>
    <t>Obsyp objektov sypaninou z vhodných hornín 1 až 4 bez prehodenia sypaniny</t>
  </si>
  <si>
    <t>-299358761</t>
  </si>
  <si>
    <t>1,3*1,73*2*0,3+1,2*1,73*2*0,3+1,85*1,4*2*0,3</t>
  </si>
  <si>
    <t>17</t>
  </si>
  <si>
    <t>180401211.S</t>
  </si>
  <si>
    <t>Založenie trávnika lúčneho výsevom v rovine alebo na svahu do 1:5</t>
  </si>
  <si>
    <t>-368943775</t>
  </si>
  <si>
    <t>18</t>
  </si>
  <si>
    <t>M</t>
  </si>
  <si>
    <t>005720001300.S</t>
  </si>
  <si>
    <t>Osivá tráv - trávové semeno</t>
  </si>
  <si>
    <t>kg</t>
  </si>
  <si>
    <t>-1890867089</t>
  </si>
  <si>
    <t>68*0,0309 'Prepočítané koeficientom množstva</t>
  </si>
  <si>
    <t>19</t>
  </si>
  <si>
    <t>180401213.S</t>
  </si>
  <si>
    <t>Založenie trávnika lúčneho výsevom na svahu nad 1:2 do 1:1</t>
  </si>
  <si>
    <t>1053315987</t>
  </si>
  <si>
    <t>-2097042620</t>
  </si>
  <si>
    <t>544*0,0309 'Prepočítané koeficientom množstva</t>
  </si>
  <si>
    <t>21</t>
  </si>
  <si>
    <t>181201101.S</t>
  </si>
  <si>
    <t>Úprava pláne v násypoch v hornine 1-4 bez zhutnenia</t>
  </si>
  <si>
    <t>315847112</t>
  </si>
  <si>
    <t>(29+39)*1   "zemný val koruna"</t>
  </si>
  <si>
    <t>22</t>
  </si>
  <si>
    <t>182201101.S</t>
  </si>
  <si>
    <t>Svahovanie trvalých svahov v násype</t>
  </si>
  <si>
    <t>-903268812</t>
  </si>
  <si>
    <t>(29+39)*4*2      "zemný val"</t>
  </si>
  <si>
    <t>Zakladanie</t>
  </si>
  <si>
    <t>23</t>
  </si>
  <si>
    <t>279321521.S</t>
  </si>
  <si>
    <t>Betónovanie základových múrov, betón železový (bez výstuže)</t>
  </si>
  <si>
    <t>2015926721</t>
  </si>
  <si>
    <t>(3+4,5*2)*0,3*1,15   "hradiaca stena"</t>
  </si>
  <si>
    <t>24</t>
  </si>
  <si>
    <t>589310005800.S</t>
  </si>
  <si>
    <t>Betón STN EN 206-1-C 25/30-XC3 (SK)-Cl 0,4-Dmax 22 - S2 z cementu portlandského</t>
  </si>
  <si>
    <t>-599732241</t>
  </si>
  <si>
    <t>25</t>
  </si>
  <si>
    <t>279351107.S</t>
  </si>
  <si>
    <t>Debnenie základových múrov obojstranné zhotovenie-tradičné</t>
  </si>
  <si>
    <t>1633091801</t>
  </si>
  <si>
    <t>(3+4,5*2)*2,75*2</t>
  </si>
  <si>
    <t>26</t>
  </si>
  <si>
    <t>279351108.S</t>
  </si>
  <si>
    <t>Debnenie základových múrov obojstranné odstránenie-tradičné</t>
  </si>
  <si>
    <t>19320287</t>
  </si>
  <si>
    <t>Zvislé a kompletné konštrukcie</t>
  </si>
  <si>
    <t>27</t>
  </si>
  <si>
    <t>Výustný betónový objekt 1850x1250x1850</t>
  </si>
  <si>
    <t>súb.</t>
  </si>
  <si>
    <t>-671161904</t>
  </si>
  <si>
    <t>28</t>
  </si>
  <si>
    <t>Výroba a osadenie oc. zábradlia 15 m</t>
  </si>
  <si>
    <t>1120136749</t>
  </si>
  <si>
    <t>29</t>
  </si>
  <si>
    <t>132870000200.S</t>
  </si>
  <si>
    <t>Tyč oceľová rebierková pre výstuž do betónu D 8 mm, ozn. 10 505</t>
  </si>
  <si>
    <t>1001146528</t>
  </si>
  <si>
    <t>30</t>
  </si>
  <si>
    <t>313110006400.S</t>
  </si>
  <si>
    <t>Sieť KARI akosť BSt 500M KY 49 DIN 488 rozmer siete 3x2 m, veľkosť oka 100x100 mm, drôt D 8/8 mm</t>
  </si>
  <si>
    <t>1858345567</t>
  </si>
  <si>
    <t>31</t>
  </si>
  <si>
    <t>313290002600.S</t>
  </si>
  <si>
    <t>Pletivo pozinkované pletené štvorhranné, oko 60 mm, drôt d 2 mm, vxl 1,5x25 m, bez napínacieho drôtu</t>
  </si>
  <si>
    <t>ks</t>
  </si>
  <si>
    <t>-1892034676</t>
  </si>
  <si>
    <t>32</t>
  </si>
  <si>
    <t>156140002000.S</t>
  </si>
  <si>
    <t>Drôt ťahaný D 3,15 mm mäkký nepatentovaný z neušľachtilých ocelí pozinkovaný ozn. 11 343 (EN S195T)</t>
  </si>
  <si>
    <t>-1233826899</t>
  </si>
  <si>
    <t>33</t>
  </si>
  <si>
    <t>592220000540.S</t>
  </si>
  <si>
    <t>Rúra železobetónová hrdlová pre splaškové odpadové vody DN 600, dĺžky 2500 mm</t>
  </si>
  <si>
    <t>1746121279</t>
  </si>
  <si>
    <t>34</t>
  </si>
  <si>
    <t>553510009830.S</t>
  </si>
  <si>
    <t>Pätka stĺpika 48 mm plotová, pozinkovaná</t>
  </si>
  <si>
    <t>-742947671</t>
  </si>
  <si>
    <t>35</t>
  </si>
  <si>
    <t>311321315.S</t>
  </si>
  <si>
    <t>Betón nadzákladových múrov, železový (bez výstuže) tr. C 20/25</t>
  </si>
  <si>
    <t>287328814</t>
  </si>
  <si>
    <t>(3+4,5*2)*1,6*0,3-0,3   "hradiaca stena"</t>
  </si>
  <si>
    <t>36</t>
  </si>
  <si>
    <t>Betónová šachta atypická+nadstavec+stropná doska+poklop 1300*1200*1700</t>
  </si>
  <si>
    <t>-1103941871</t>
  </si>
  <si>
    <t>37</t>
  </si>
  <si>
    <t>311321811.S</t>
  </si>
  <si>
    <t>Zhotovenie nadzákladových múrov z betónu železového (bez výstuže)</t>
  </si>
  <si>
    <t>-515432460</t>
  </si>
  <si>
    <t>(3+4,5*2)*1,6*0,3-0,3    "hradiaca stena"</t>
  </si>
  <si>
    <t>38</t>
  </si>
  <si>
    <t>589310005000.S</t>
  </si>
  <si>
    <t>Betón STN EN 206-1-C 20/25-XC2 (SK)-0,4-Dmax 22 - S3 z cementu portlandského</t>
  </si>
  <si>
    <t>-876744307</t>
  </si>
  <si>
    <t>39</t>
  </si>
  <si>
    <t>318271007</t>
  </si>
  <si>
    <t>Zhotovenie oplotenia z tvárnic PREMAC Preblok hr. 200 mm s betónovou výplňou</t>
  </si>
  <si>
    <t>640379095</t>
  </si>
  <si>
    <t>35*1,4</t>
  </si>
  <si>
    <t>40</t>
  </si>
  <si>
    <t>592330008100</t>
  </si>
  <si>
    <t>Plotová tvárnica PREMAC PREBLOK, 400x200x200 mm, sivá</t>
  </si>
  <si>
    <t>-154270189</t>
  </si>
  <si>
    <t>41</t>
  </si>
  <si>
    <t>338171111.S</t>
  </si>
  <si>
    <t>Osadzovanie stĺpika oceľového plotového výšky do 2 m so zaliatím cementovou maltou do vynechaných otvorov</t>
  </si>
  <si>
    <t>-720874232</t>
  </si>
  <si>
    <t>42</t>
  </si>
  <si>
    <t>553510021900</t>
  </si>
  <si>
    <t>Stĺpik GALVAN, d 38 mm, výška 2 m, výška pletiva 1,5 m, pozinkovaný s PVC čiapkou, pre pletivo v rolkách, DIRICKX</t>
  </si>
  <si>
    <t>-1842794717</t>
  </si>
  <si>
    <t>Vodorovné konštrukcie</t>
  </si>
  <si>
    <t>43</t>
  </si>
  <si>
    <t>451541111.S</t>
  </si>
  <si>
    <t>Lôžko pod potrubie, stoky a drobné objekty, v otvorenom výkope zo štrkodrvy 0-63 mm</t>
  </si>
  <si>
    <t>1577415886</t>
  </si>
  <si>
    <t>1,6*12*0,1</t>
  </si>
  <si>
    <t>44</t>
  </si>
  <si>
    <t>451577777.S</t>
  </si>
  <si>
    <t>Podklad pod dlažbu v ploche vodorovnej alebo v sklone do 1:5 hr. 30-100 mm z kameniva ťaženého</t>
  </si>
  <si>
    <t>-1746165766</t>
  </si>
  <si>
    <t>15,5*2,1+32*1,1   "lôžko pod žľab"</t>
  </si>
  <si>
    <t>45</t>
  </si>
  <si>
    <t>465921115.S</t>
  </si>
  <si>
    <t>Ukladanie dlažby z betónových dosiek a tvárnic na sucho, hm. do 60 kg, hr.dosiek do 100 mm</t>
  </si>
  <si>
    <t>-1345844568</t>
  </si>
  <si>
    <t>46</t>
  </si>
  <si>
    <t>592270000100.S</t>
  </si>
  <si>
    <t>Tvárnica priekopová a melioračná, prídlažba betónová, rozmer 500x500x80 mm</t>
  </si>
  <si>
    <t>674065266</t>
  </si>
  <si>
    <t>31*4,04 'Prepočítané koeficientom množstva</t>
  </si>
  <si>
    <t>Komunikácie</t>
  </si>
  <si>
    <t>47</t>
  </si>
  <si>
    <t>564231111.S</t>
  </si>
  <si>
    <t>Podklad alebo podsyp zo štrkopiesku s rozprestretím, vlhčením a zhutnením, po zhutnení hr. 100 mm</t>
  </si>
  <si>
    <t>1868663223</t>
  </si>
  <si>
    <t>(8+3,5)*1,5+35*0,6</t>
  </si>
  <si>
    <t>48</t>
  </si>
  <si>
    <t>576141111.S</t>
  </si>
  <si>
    <t>Koberec asfaltový otvorený z kameniva drveného obaleného asfaltom so zhutnením hr. 50 mm</t>
  </si>
  <si>
    <t>-791743887</t>
  </si>
  <si>
    <t>5,25+12</t>
  </si>
  <si>
    <t>Rúrové vedenie</t>
  </si>
  <si>
    <t>49</t>
  </si>
  <si>
    <t>820441113.S</t>
  </si>
  <si>
    <t>Preseknutie železobetónovej rúry so začistením, DN 400-600 mm</t>
  </si>
  <si>
    <t>-1613388254</t>
  </si>
  <si>
    <t>Ostatné konštrukcie a práce-búranie</t>
  </si>
  <si>
    <t>50</t>
  </si>
  <si>
    <t>935111311.S</t>
  </si>
  <si>
    <t>Osadenie priekopového žľabu z betónových priekopových tvárnic šírky nad 800 do 1200 mm</t>
  </si>
  <si>
    <t>-642796852</t>
  </si>
  <si>
    <t>51</t>
  </si>
  <si>
    <t>592270000550.S</t>
  </si>
  <si>
    <t>Priekopová tvárnica, rozmer 1100x500x330 mm</t>
  </si>
  <si>
    <t>-1081072371</t>
  </si>
  <si>
    <t>47,5*3</t>
  </si>
  <si>
    <t>99</t>
  </si>
  <si>
    <t>Presun hmôt HSV</t>
  </si>
  <si>
    <t>52</t>
  </si>
  <si>
    <t>998321011.S</t>
  </si>
  <si>
    <t>Presun hmôt pre objekty hrádze priehradné zemné a kamenisté (832 11)</t>
  </si>
  <si>
    <t>-2078950627</t>
  </si>
  <si>
    <t>53</t>
  </si>
  <si>
    <t>998321094.S</t>
  </si>
  <si>
    <t>Príplatok k cene za zväčšený presun (832 11) pre objekty hrádze priehradné zemné a kamenisté nad vymedzenú najväčšiu dopravnú vzdialenosť do 5000 m</t>
  </si>
  <si>
    <t>833851418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</si>
</sst>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2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211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7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6</v>
      </c>
    </row>
    <row r="5" spans="1:74" ht="12" customHeight="1">
      <c r="B5" s="17"/>
      <c r="D5" s="21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E5" s="170" t="s">
        <v>14</v>
      </c>
      <c r="BS5" s="14" t="s">
        <v>6</v>
      </c>
    </row>
    <row r="6" spans="1:74" ht="36.950000000000003" customHeight="1">
      <c r="B6" s="17"/>
      <c r="D6" s="23" t="s">
        <v>15</v>
      </c>
      <c r="K6" s="175" t="s">
        <v>16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E6" s="171"/>
      <c r="BS6" s="14" t="s">
        <v>6</v>
      </c>
    </row>
    <row r="7" spans="1:74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71"/>
      <c r="BS7" s="14" t="s">
        <v>6</v>
      </c>
    </row>
    <row r="8" spans="1:74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1"/>
      <c r="BS8" s="14" t="s">
        <v>6</v>
      </c>
    </row>
    <row r="9" spans="1:74" ht="14.45" customHeight="1">
      <c r="B9" s="17"/>
      <c r="AR9" s="17"/>
      <c r="BE9" s="171"/>
      <c r="BS9" s="14" t="s">
        <v>6</v>
      </c>
    </row>
    <row r="10" spans="1:74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171"/>
      <c r="BS10" s="14" t="s">
        <v>6</v>
      </c>
    </row>
    <row r="11" spans="1:74" ht="18.399999999999999" customHeight="1">
      <c r="B11" s="17"/>
      <c r="E11" s="22" t="s">
        <v>26</v>
      </c>
      <c r="AK11" s="24" t="s">
        <v>27</v>
      </c>
      <c r="AN11" s="22" t="s">
        <v>28</v>
      </c>
      <c r="AR11" s="17"/>
      <c r="BE11" s="171"/>
      <c r="BS11" s="14" t="s">
        <v>6</v>
      </c>
    </row>
    <row r="12" spans="1:74" ht="6.95" customHeight="1">
      <c r="B12" s="17"/>
      <c r="AR12" s="17"/>
      <c r="BE12" s="171"/>
      <c r="BS12" s="14" t="s">
        <v>6</v>
      </c>
    </row>
    <row r="13" spans="1:74" ht="12" customHeight="1">
      <c r="B13" s="17"/>
      <c r="D13" s="24" t="s">
        <v>29</v>
      </c>
      <c r="AK13" s="24" t="s">
        <v>24</v>
      </c>
      <c r="AN13" s="26" t="s">
        <v>30</v>
      </c>
      <c r="AR13" s="17"/>
      <c r="BE13" s="171"/>
      <c r="BS13" s="14" t="s">
        <v>6</v>
      </c>
    </row>
    <row r="14" spans="1:74" ht="12.75">
      <c r="B14" s="17"/>
      <c r="E14" s="176" t="s">
        <v>30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4" t="s">
        <v>27</v>
      </c>
      <c r="AN14" s="26" t="s">
        <v>30</v>
      </c>
      <c r="AR14" s="17"/>
      <c r="BE14" s="171"/>
      <c r="BS14" s="14" t="s">
        <v>6</v>
      </c>
    </row>
    <row r="15" spans="1:74" ht="6.95" customHeight="1">
      <c r="B15" s="17"/>
      <c r="AR15" s="17"/>
      <c r="BE15" s="171"/>
      <c r="BS15" s="14" t="s">
        <v>3</v>
      </c>
    </row>
    <row r="16" spans="1:74" ht="12" customHeight="1">
      <c r="B16" s="17"/>
      <c r="D16" s="24" t="s">
        <v>31</v>
      </c>
      <c r="AK16" s="24" t="s">
        <v>24</v>
      </c>
      <c r="AN16" s="22" t="s">
        <v>1</v>
      </c>
      <c r="AR16" s="17"/>
      <c r="BE16" s="171"/>
      <c r="BS16" s="14" t="s">
        <v>3</v>
      </c>
    </row>
    <row r="17" spans="2:71" ht="18.399999999999999" customHeight="1">
      <c r="B17" s="17"/>
      <c r="E17" s="22" t="s">
        <v>32</v>
      </c>
      <c r="AK17" s="24" t="s">
        <v>27</v>
      </c>
      <c r="AN17" s="22" t="s">
        <v>1</v>
      </c>
      <c r="AR17" s="17"/>
      <c r="BE17" s="171"/>
      <c r="BS17" s="14" t="s">
        <v>3</v>
      </c>
    </row>
    <row r="18" spans="2:71" ht="6.95" customHeight="1">
      <c r="B18" s="17"/>
      <c r="AR18" s="17"/>
      <c r="BE18" s="171"/>
      <c r="BS18" s="14" t="s">
        <v>8</v>
      </c>
    </row>
    <row r="19" spans="2:71" ht="12" customHeight="1">
      <c r="B19" s="17"/>
      <c r="D19" s="24" t="s">
        <v>33</v>
      </c>
      <c r="AK19" s="24" t="s">
        <v>24</v>
      </c>
      <c r="AN19" s="22" t="s">
        <v>1</v>
      </c>
      <c r="AR19" s="17"/>
      <c r="BE19" s="171"/>
      <c r="BS19" s="14" t="s">
        <v>8</v>
      </c>
    </row>
    <row r="20" spans="2:71" ht="18.399999999999999" customHeight="1">
      <c r="B20" s="17"/>
      <c r="E20" s="22" t="s">
        <v>32</v>
      </c>
      <c r="AK20" s="24" t="s">
        <v>27</v>
      </c>
      <c r="AN20" s="22" t="s">
        <v>1</v>
      </c>
      <c r="AR20" s="17"/>
      <c r="BE20" s="171"/>
      <c r="BS20" s="14" t="s">
        <v>34</v>
      </c>
    </row>
    <row r="21" spans="2:71" ht="6.95" customHeight="1">
      <c r="B21" s="17"/>
      <c r="AR21" s="17"/>
      <c r="BE21" s="171"/>
    </row>
    <row r="22" spans="2:71" ht="12" customHeight="1">
      <c r="B22" s="17"/>
      <c r="D22" s="24" t="s">
        <v>35</v>
      </c>
      <c r="AR22" s="17"/>
      <c r="BE22" s="171"/>
    </row>
    <row r="23" spans="2:71" ht="16.5" customHeight="1">
      <c r="B23" s="17"/>
      <c r="E23" s="178" t="s">
        <v>1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R23" s="17"/>
      <c r="BE23" s="171"/>
    </row>
    <row r="24" spans="2:71" ht="6.95" customHeight="1">
      <c r="B24" s="17"/>
      <c r="AR24" s="17"/>
      <c r="BE24" s="171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1"/>
    </row>
    <row r="26" spans="2:71" s="1" customFormat="1" ht="25.9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9">
        <f>ROUND(AG94,2)</f>
        <v>0</v>
      </c>
      <c r="AL26" s="180"/>
      <c r="AM26" s="180"/>
      <c r="AN26" s="180"/>
      <c r="AO26" s="180"/>
      <c r="AR26" s="29"/>
      <c r="BE26" s="171"/>
    </row>
    <row r="27" spans="2:71" s="1" customFormat="1" ht="6.95" customHeight="1">
      <c r="B27" s="29"/>
      <c r="AR27" s="29"/>
      <c r="BE27" s="171"/>
    </row>
    <row r="28" spans="2:71" s="1" customFormat="1" ht="12.75">
      <c r="B28" s="29"/>
      <c r="L28" s="181" t="s">
        <v>37</v>
      </c>
      <c r="M28" s="181"/>
      <c r="N28" s="181"/>
      <c r="O28" s="181"/>
      <c r="P28" s="181"/>
      <c r="W28" s="181" t="s">
        <v>38</v>
      </c>
      <c r="X28" s="181"/>
      <c r="Y28" s="181"/>
      <c r="Z28" s="181"/>
      <c r="AA28" s="181"/>
      <c r="AB28" s="181"/>
      <c r="AC28" s="181"/>
      <c r="AD28" s="181"/>
      <c r="AE28" s="181"/>
      <c r="AK28" s="181" t="s">
        <v>39</v>
      </c>
      <c r="AL28" s="181"/>
      <c r="AM28" s="181"/>
      <c r="AN28" s="181"/>
      <c r="AO28" s="181"/>
      <c r="AR28" s="29"/>
      <c r="BE28" s="171"/>
    </row>
    <row r="29" spans="2:71" s="2" customFormat="1" ht="14.45" customHeight="1">
      <c r="B29" s="33"/>
      <c r="D29" s="24" t="s">
        <v>40</v>
      </c>
      <c r="F29" s="34" t="s">
        <v>41</v>
      </c>
      <c r="L29" s="184">
        <v>0.2</v>
      </c>
      <c r="M29" s="183"/>
      <c r="N29" s="183"/>
      <c r="O29" s="183"/>
      <c r="P29" s="183"/>
      <c r="Q29" s="35"/>
      <c r="R29" s="35"/>
      <c r="S29" s="35"/>
      <c r="T29" s="35"/>
      <c r="U29" s="35"/>
      <c r="V29" s="35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F29" s="35"/>
      <c r="AG29" s="35"/>
      <c r="AH29" s="35"/>
      <c r="AI29" s="35"/>
      <c r="AJ29" s="35"/>
      <c r="AK29" s="182">
        <f>ROUND(AV94, 2)</f>
        <v>0</v>
      </c>
      <c r="AL29" s="183"/>
      <c r="AM29" s="183"/>
      <c r="AN29" s="183"/>
      <c r="AO29" s="183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  <c r="BE29" s="172"/>
    </row>
    <row r="30" spans="2:71" s="2" customFormat="1" ht="14.45" customHeight="1">
      <c r="B30" s="33"/>
      <c r="F30" s="34" t="s">
        <v>42</v>
      </c>
      <c r="L30" s="184">
        <v>0.2</v>
      </c>
      <c r="M30" s="183"/>
      <c r="N30" s="183"/>
      <c r="O30" s="183"/>
      <c r="P30" s="183"/>
      <c r="Q30" s="35"/>
      <c r="R30" s="35"/>
      <c r="S30" s="35"/>
      <c r="T30" s="35"/>
      <c r="U30" s="35"/>
      <c r="V30" s="35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F30" s="35"/>
      <c r="AG30" s="35"/>
      <c r="AH30" s="35"/>
      <c r="AI30" s="35"/>
      <c r="AJ30" s="35"/>
      <c r="AK30" s="182">
        <f>ROUND(AW94, 2)</f>
        <v>0</v>
      </c>
      <c r="AL30" s="183"/>
      <c r="AM30" s="183"/>
      <c r="AN30" s="183"/>
      <c r="AO30" s="183"/>
      <c r="AP30" s="35"/>
      <c r="AQ30" s="35"/>
      <c r="AR30" s="36"/>
      <c r="AS30" s="35"/>
      <c r="AT30" s="35"/>
      <c r="AU30" s="35"/>
      <c r="AV30" s="35"/>
      <c r="AW30" s="35"/>
      <c r="AX30" s="35"/>
      <c r="AY30" s="35"/>
      <c r="AZ30" s="35"/>
      <c r="BE30" s="172"/>
    </row>
    <row r="31" spans="2:71" s="2" customFormat="1" ht="14.45" hidden="1" customHeight="1">
      <c r="B31" s="33"/>
      <c r="F31" s="24" t="s">
        <v>43</v>
      </c>
      <c r="L31" s="187">
        <v>0.2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3"/>
      <c r="BE31" s="172"/>
    </row>
    <row r="32" spans="2:71" s="2" customFormat="1" ht="14.45" hidden="1" customHeight="1">
      <c r="B32" s="33"/>
      <c r="F32" s="24" t="s">
        <v>44</v>
      </c>
      <c r="L32" s="187">
        <v>0.2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3"/>
      <c r="BE32" s="172"/>
    </row>
    <row r="33" spans="2:57" s="2" customFormat="1" ht="14.45" hidden="1" customHeight="1">
      <c r="B33" s="33"/>
      <c r="F33" s="34" t="s">
        <v>45</v>
      </c>
      <c r="L33" s="184">
        <v>0</v>
      </c>
      <c r="M33" s="183"/>
      <c r="N33" s="183"/>
      <c r="O33" s="183"/>
      <c r="P33" s="183"/>
      <c r="Q33" s="35"/>
      <c r="R33" s="35"/>
      <c r="S33" s="35"/>
      <c r="T33" s="35"/>
      <c r="U33" s="35"/>
      <c r="V33" s="35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F33" s="35"/>
      <c r="AG33" s="35"/>
      <c r="AH33" s="35"/>
      <c r="AI33" s="35"/>
      <c r="AJ33" s="35"/>
      <c r="AK33" s="182">
        <v>0</v>
      </c>
      <c r="AL33" s="183"/>
      <c r="AM33" s="183"/>
      <c r="AN33" s="183"/>
      <c r="AO33" s="183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  <c r="BE33" s="172"/>
    </row>
    <row r="34" spans="2:57" s="1" customFormat="1" ht="6.95" customHeight="1">
      <c r="B34" s="29"/>
      <c r="AR34" s="29"/>
      <c r="BE34" s="171"/>
    </row>
    <row r="35" spans="2:57" s="1" customFormat="1" ht="25.9" customHeight="1">
      <c r="B35" s="29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188" t="s">
        <v>48</v>
      </c>
      <c r="Y35" s="189"/>
      <c r="Z35" s="189"/>
      <c r="AA35" s="189"/>
      <c r="AB35" s="189"/>
      <c r="AC35" s="39"/>
      <c r="AD35" s="39"/>
      <c r="AE35" s="39"/>
      <c r="AF35" s="39"/>
      <c r="AG35" s="39"/>
      <c r="AH35" s="39"/>
      <c r="AI35" s="39"/>
      <c r="AJ35" s="39"/>
      <c r="AK35" s="190">
        <f>SUM(AK26:AK33)</f>
        <v>0</v>
      </c>
      <c r="AL35" s="189"/>
      <c r="AM35" s="189"/>
      <c r="AN35" s="189"/>
      <c r="AO35" s="191"/>
      <c r="AP35" s="37"/>
      <c r="AQ35" s="37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29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9"/>
      <c r="D60" s="43" t="s">
        <v>51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52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51</v>
      </c>
      <c r="AI60" s="31"/>
      <c r="AJ60" s="31"/>
      <c r="AK60" s="31"/>
      <c r="AL60" s="31"/>
      <c r="AM60" s="43" t="s">
        <v>52</v>
      </c>
      <c r="AN60" s="31"/>
      <c r="AO60" s="31"/>
      <c r="AR60" s="29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9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29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9"/>
      <c r="D75" s="43" t="s">
        <v>51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52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51</v>
      </c>
      <c r="AI75" s="31"/>
      <c r="AJ75" s="31"/>
      <c r="AK75" s="31"/>
      <c r="AL75" s="31"/>
      <c r="AM75" s="43" t="s">
        <v>52</v>
      </c>
      <c r="AN75" s="31"/>
      <c r="AO75" s="31"/>
      <c r="AR75" s="29"/>
    </row>
    <row r="76" spans="2:44" s="1" customFormat="1" ht="11.25">
      <c r="B76" s="29"/>
      <c r="AR76" s="29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0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0" s="1" customFormat="1" ht="24.95" customHeight="1">
      <c r="B82" s="29"/>
      <c r="C82" s="18" t="s">
        <v>55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8"/>
      <c r="C84" s="24" t="s">
        <v>12</v>
      </c>
      <c r="L84" s="3" t="str">
        <f>K5</f>
        <v>800</v>
      </c>
      <c r="AR84" s="48"/>
    </row>
    <row r="85" spans="1:90" s="4" customFormat="1" ht="36.950000000000003" customHeight="1">
      <c r="B85" s="49"/>
      <c r="C85" s="50" t="s">
        <v>15</v>
      </c>
      <c r="L85" s="192" t="str">
        <f>K6</f>
        <v>Malé Zálužie - odvedenie prívalových povrchových vôd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9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4" t="s">
        <v>19</v>
      </c>
      <c r="L87" s="51" t="str">
        <f>IF(K8="","",K8)</f>
        <v>Malé Zálužie</v>
      </c>
      <c r="AI87" s="24" t="s">
        <v>21</v>
      </c>
      <c r="AM87" s="194" t="str">
        <f>IF(AN8= "","",AN8)</f>
        <v>7.4.2025</v>
      </c>
      <c r="AN87" s="194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4" t="s">
        <v>23</v>
      </c>
      <c r="L89" s="3" t="str">
        <f>IF(E11= "","",E11)</f>
        <v>Obec Malé Zálužie</v>
      </c>
      <c r="AI89" s="24" t="s">
        <v>31</v>
      </c>
      <c r="AM89" s="195" t="str">
        <f>IF(E17="","",E17)</f>
        <v>Ing. Ján Látečka</v>
      </c>
      <c r="AN89" s="196"/>
      <c r="AO89" s="196"/>
      <c r="AP89" s="196"/>
      <c r="AR89" s="29"/>
      <c r="AS89" s="197" t="s">
        <v>56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0" s="1" customFormat="1" ht="15.2" customHeight="1">
      <c r="B90" s="29"/>
      <c r="C90" s="24" t="s">
        <v>29</v>
      </c>
      <c r="L90" s="3" t="str">
        <f>IF(E14= "Vyplň údaj","",E14)</f>
        <v/>
      </c>
      <c r="AI90" s="24" t="s">
        <v>33</v>
      </c>
      <c r="AM90" s="195" t="str">
        <f>IF(E20="","",E20)</f>
        <v>Ing. Ján Látečka</v>
      </c>
      <c r="AN90" s="196"/>
      <c r="AO90" s="196"/>
      <c r="AP90" s="196"/>
      <c r="AR90" s="29"/>
      <c r="AS90" s="199"/>
      <c r="AT90" s="200"/>
      <c r="BD90" s="56"/>
    </row>
    <row r="91" spans="1:90" s="1" customFormat="1" ht="10.9" customHeight="1">
      <c r="B91" s="29"/>
      <c r="AR91" s="29"/>
      <c r="AS91" s="199"/>
      <c r="AT91" s="200"/>
      <c r="BD91" s="56"/>
    </row>
    <row r="92" spans="1:90" s="1" customFormat="1" ht="29.25" customHeight="1">
      <c r="B92" s="29"/>
      <c r="C92" s="201" t="s">
        <v>57</v>
      </c>
      <c r="D92" s="202"/>
      <c r="E92" s="202"/>
      <c r="F92" s="202"/>
      <c r="G92" s="202"/>
      <c r="H92" s="57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8" t="s">
        <v>61</v>
      </c>
      <c r="AR92" s="29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0" s="1" customFormat="1" ht="10.9" customHeight="1">
      <c r="B93" s="29"/>
      <c r="AR93" s="29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0" s="5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0" s="6" customFormat="1" ht="24.75" customHeight="1">
      <c r="A95" s="73" t="s">
        <v>79</v>
      </c>
      <c r="B95" s="74"/>
      <c r="C95" s="75"/>
      <c r="D95" s="208" t="s">
        <v>13</v>
      </c>
      <c r="E95" s="208"/>
      <c r="F95" s="208"/>
      <c r="G95" s="208"/>
      <c r="H95" s="208"/>
      <c r="I95" s="76"/>
      <c r="J95" s="208" t="s">
        <v>16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>
        <f>'800 - Malé Zálužie - odve...'!J28</f>
        <v>0</v>
      </c>
      <c r="AH95" s="207"/>
      <c r="AI95" s="207"/>
      <c r="AJ95" s="207"/>
      <c r="AK95" s="207"/>
      <c r="AL95" s="207"/>
      <c r="AM95" s="207"/>
      <c r="AN95" s="206">
        <f>SUM(AG95,AT95)</f>
        <v>0</v>
      </c>
      <c r="AO95" s="207"/>
      <c r="AP95" s="207"/>
      <c r="AQ95" s="77" t="s">
        <v>80</v>
      </c>
      <c r="AR95" s="74"/>
      <c r="AS95" s="78">
        <v>0</v>
      </c>
      <c r="AT95" s="79">
        <f>ROUND(SUM(AV95:AW95),2)</f>
        <v>0</v>
      </c>
      <c r="AU95" s="80">
        <f>'800 - Malé Zálužie - odve...'!P121</f>
        <v>0</v>
      </c>
      <c r="AV95" s="79">
        <f>'800 - Malé Zálužie - odve...'!J31</f>
        <v>0</v>
      </c>
      <c r="AW95" s="79">
        <f>'800 - Malé Zálužie - odve...'!J32</f>
        <v>0</v>
      </c>
      <c r="AX95" s="79">
        <f>'800 - Malé Zálužie - odve...'!J33</f>
        <v>0</v>
      </c>
      <c r="AY95" s="79">
        <f>'800 - Malé Zálužie - odve...'!J34</f>
        <v>0</v>
      </c>
      <c r="AZ95" s="79">
        <f>'800 - Malé Zálužie - odve...'!F31</f>
        <v>0</v>
      </c>
      <c r="BA95" s="79">
        <f>'800 - Malé Zálužie - odve...'!F32</f>
        <v>0</v>
      </c>
      <c r="BB95" s="79">
        <f>'800 - Malé Zálužie - odve...'!F33</f>
        <v>0</v>
      </c>
      <c r="BC95" s="79">
        <f>'800 - Malé Zálužie - odve...'!F34</f>
        <v>0</v>
      </c>
      <c r="BD95" s="81">
        <f>'800 - Malé Zálužie - odve...'!F35</f>
        <v>0</v>
      </c>
      <c r="BT95" s="82" t="s">
        <v>81</v>
      </c>
      <c r="BU95" s="82" t="s">
        <v>82</v>
      </c>
      <c r="BV95" s="82" t="s">
        <v>77</v>
      </c>
      <c r="BW95" s="82" t="s">
        <v>4</v>
      </c>
      <c r="BX95" s="82" t="s">
        <v>78</v>
      </c>
      <c r="CL95" s="82" t="s">
        <v>1</v>
      </c>
    </row>
    <row r="96" spans="1:90" s="1" customFormat="1" ht="30" customHeight="1">
      <c r="B96" s="29"/>
      <c r="AR96" s="29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800 - Malé Zálužie - odv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3"/>
  <sheetViews>
    <sheetView showGridLines="0" tabSelected="1" topLeftCell="A31" workbookViewId="0">
      <selection activeCell="F18" sqref="F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83</v>
      </c>
      <c r="L4" s="17"/>
      <c r="M4" s="83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15</v>
      </c>
      <c r="L6" s="29"/>
    </row>
    <row r="7" spans="2:46" s="1" customFormat="1" ht="16.5" customHeight="1">
      <c r="B7" s="29"/>
      <c r="E7" s="192" t="s">
        <v>16</v>
      </c>
      <c r="F7" s="212"/>
      <c r="G7" s="212"/>
      <c r="H7" s="212"/>
      <c r="L7" s="29"/>
    </row>
    <row r="8" spans="2:46" s="1" customFormat="1" ht="11.25">
      <c r="B8" s="29"/>
      <c r="L8" s="29"/>
    </row>
    <row r="9" spans="2:46" s="1" customFormat="1" ht="12" customHeight="1">
      <c r="B9" s="29"/>
      <c r="D9" s="24" t="s">
        <v>17</v>
      </c>
      <c r="F9" s="22" t="s">
        <v>1</v>
      </c>
      <c r="I9" s="24" t="s">
        <v>18</v>
      </c>
      <c r="J9" s="22" t="s">
        <v>1</v>
      </c>
      <c r="L9" s="29"/>
    </row>
    <row r="10" spans="2:46" s="1" customFormat="1" ht="12" customHeight="1">
      <c r="B10" s="29"/>
      <c r="D10" s="24" t="s">
        <v>19</v>
      </c>
      <c r="F10" s="22" t="s">
        <v>20</v>
      </c>
      <c r="I10" s="24" t="s">
        <v>21</v>
      </c>
      <c r="J10" s="52" t="str">
        <f>'Rekapitulácia stavby'!AN8</f>
        <v>7.4.2025</v>
      </c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23</v>
      </c>
      <c r="I12" s="24" t="s">
        <v>24</v>
      </c>
      <c r="J12" s="22" t="s">
        <v>25</v>
      </c>
      <c r="L12" s="29"/>
    </row>
    <row r="13" spans="2:46" s="1" customFormat="1" ht="18" customHeight="1">
      <c r="B13" s="29"/>
      <c r="E13" s="22" t="s">
        <v>26</v>
      </c>
      <c r="I13" s="24" t="s">
        <v>27</v>
      </c>
      <c r="J13" s="22" t="s">
        <v>28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29</v>
      </c>
      <c r="I15" s="24" t="s">
        <v>24</v>
      </c>
      <c r="J15" s="25" t="str">
        <f>'Rekapitulácia stavby'!AN13</f>
        <v>Vyplň údaj</v>
      </c>
      <c r="L15" s="29"/>
    </row>
    <row r="16" spans="2:46" s="1" customFormat="1" ht="18" customHeight="1">
      <c r="B16" s="29"/>
      <c r="E16" s="213" t="str">
        <f>'Rekapitulácia stavby'!E14</f>
        <v>Vyplň údaj</v>
      </c>
      <c r="F16" s="173"/>
      <c r="G16" s="173"/>
      <c r="H16" s="173"/>
      <c r="I16" s="24" t="s">
        <v>27</v>
      </c>
      <c r="J16" s="25" t="str">
        <f>'Rekapitulácia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31</v>
      </c>
      <c r="I18" s="24" t="s">
        <v>24</v>
      </c>
      <c r="J18" s="22" t="s">
        <v>1</v>
      </c>
      <c r="L18" s="29"/>
    </row>
    <row r="19" spans="2:12" s="1" customFormat="1" ht="18" customHeight="1">
      <c r="B19" s="29"/>
      <c r="E19" s="22" t="s">
        <v>32</v>
      </c>
      <c r="I19" s="24" t="s">
        <v>27</v>
      </c>
      <c r="J19" s="22" t="s">
        <v>1</v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33</v>
      </c>
      <c r="I21" s="24" t="s">
        <v>24</v>
      </c>
      <c r="J21" s="22" t="s">
        <v>1</v>
      </c>
      <c r="L21" s="29"/>
    </row>
    <row r="22" spans="2:12" s="1" customFormat="1" ht="18" customHeight="1">
      <c r="B22" s="29"/>
      <c r="E22" s="22" t="s">
        <v>32</v>
      </c>
      <c r="I22" s="24" t="s">
        <v>27</v>
      </c>
      <c r="J22" s="22" t="s">
        <v>1</v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35</v>
      </c>
      <c r="L24" s="29"/>
    </row>
    <row r="25" spans="2:12" s="7" customFormat="1" ht="16.5" customHeight="1">
      <c r="B25" s="84"/>
      <c r="E25" s="178" t="s">
        <v>1</v>
      </c>
      <c r="F25" s="178"/>
      <c r="G25" s="178"/>
      <c r="H25" s="178"/>
      <c r="L25" s="84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3"/>
      <c r="E27" s="53"/>
      <c r="F27" s="53"/>
      <c r="G27" s="53"/>
      <c r="H27" s="53"/>
      <c r="I27" s="53"/>
      <c r="J27" s="53"/>
      <c r="K27" s="53"/>
      <c r="L27" s="29"/>
    </row>
    <row r="28" spans="2:12" s="1" customFormat="1" ht="25.35" customHeight="1">
      <c r="B28" s="29"/>
      <c r="D28" s="85" t="s">
        <v>36</v>
      </c>
      <c r="J28" s="66">
        <f>ROUND(J121, 2)</f>
        <v>0</v>
      </c>
      <c r="L28" s="29"/>
    </row>
    <row r="29" spans="2:12" s="1" customFormat="1" ht="6.95" customHeight="1">
      <c r="B29" s="29"/>
      <c r="D29" s="53"/>
      <c r="E29" s="53"/>
      <c r="F29" s="53"/>
      <c r="G29" s="53"/>
      <c r="H29" s="53"/>
      <c r="I29" s="53"/>
      <c r="J29" s="53"/>
      <c r="K29" s="53"/>
      <c r="L29" s="29"/>
    </row>
    <row r="30" spans="2:12" s="1" customFormat="1" ht="14.45" customHeight="1">
      <c r="B30" s="29"/>
      <c r="F30" s="32" t="s">
        <v>38</v>
      </c>
      <c r="I30" s="32" t="s">
        <v>37</v>
      </c>
      <c r="J30" s="32" t="s">
        <v>39</v>
      </c>
      <c r="L30" s="29"/>
    </row>
    <row r="31" spans="2:12" s="1" customFormat="1" ht="14.45" customHeight="1">
      <c r="B31" s="29"/>
      <c r="D31" s="55" t="s">
        <v>40</v>
      </c>
      <c r="E31" s="34" t="s">
        <v>41</v>
      </c>
      <c r="F31" s="86">
        <f>ROUND((SUM(BE121:BE212)),  2)</f>
        <v>0</v>
      </c>
      <c r="G31" s="87"/>
      <c r="H31" s="87"/>
      <c r="I31" s="88">
        <v>0.23</v>
      </c>
      <c r="J31" s="86">
        <f>ROUND(((SUM(BE121:BE212))*I31),  2)</f>
        <v>0</v>
      </c>
      <c r="L31" s="29"/>
    </row>
    <row r="32" spans="2:12" s="1" customFormat="1" ht="14.45" customHeight="1">
      <c r="B32" s="29"/>
      <c r="E32" s="34" t="s">
        <v>42</v>
      </c>
      <c r="F32" s="86">
        <f>ROUND((SUM(BF121:BF212)),  2)</f>
        <v>0</v>
      </c>
      <c r="G32" s="87"/>
      <c r="H32" s="87"/>
      <c r="I32" s="88">
        <v>0.23</v>
      </c>
      <c r="J32" s="86">
        <f>ROUND(((SUM(BF121:BF212))*I32),  2)</f>
        <v>0</v>
      </c>
      <c r="L32" s="29"/>
    </row>
    <row r="33" spans="2:12" s="1" customFormat="1" ht="14.45" hidden="1" customHeight="1">
      <c r="B33" s="29"/>
      <c r="E33" s="24" t="s">
        <v>43</v>
      </c>
      <c r="F33" s="89">
        <f>ROUND((SUM(BG121:BG212)),  2)</f>
        <v>0</v>
      </c>
      <c r="I33" s="90">
        <v>0.2</v>
      </c>
      <c r="J33" s="89">
        <f>0</f>
        <v>0</v>
      </c>
      <c r="L33" s="29"/>
    </row>
    <row r="34" spans="2:12" s="1" customFormat="1" ht="14.45" hidden="1" customHeight="1">
      <c r="B34" s="29"/>
      <c r="E34" s="24" t="s">
        <v>44</v>
      </c>
      <c r="F34" s="89">
        <f>ROUND((SUM(BH121:BH212)),  2)</f>
        <v>0</v>
      </c>
      <c r="I34" s="90">
        <v>0.2</v>
      </c>
      <c r="J34" s="89">
        <f>0</f>
        <v>0</v>
      </c>
      <c r="L34" s="29"/>
    </row>
    <row r="35" spans="2:12" s="1" customFormat="1" ht="14.45" hidden="1" customHeight="1">
      <c r="B35" s="29"/>
      <c r="E35" s="34" t="s">
        <v>45</v>
      </c>
      <c r="F35" s="86">
        <f>ROUND((SUM(BI121:BI212)),  2)</f>
        <v>0</v>
      </c>
      <c r="G35" s="87"/>
      <c r="H35" s="87"/>
      <c r="I35" s="88">
        <v>0</v>
      </c>
      <c r="J35" s="86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91"/>
      <c r="D37" s="92" t="s">
        <v>46</v>
      </c>
      <c r="E37" s="57"/>
      <c r="F37" s="57"/>
      <c r="G37" s="93" t="s">
        <v>47</v>
      </c>
      <c r="H37" s="94" t="s">
        <v>48</v>
      </c>
      <c r="I37" s="57"/>
      <c r="J37" s="95">
        <f>SUM(J28:J35)</f>
        <v>0</v>
      </c>
      <c r="K37" s="96"/>
      <c r="L37" s="29"/>
    </row>
    <row r="38" spans="2:12" s="1" customFormat="1" ht="14.45" customHeight="1">
      <c r="B38" s="29"/>
      <c r="L38" s="29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29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9"/>
      <c r="D61" s="43" t="s">
        <v>51</v>
      </c>
      <c r="E61" s="31"/>
      <c r="F61" s="97" t="s">
        <v>52</v>
      </c>
      <c r="G61" s="43" t="s">
        <v>51</v>
      </c>
      <c r="H61" s="31"/>
      <c r="I61" s="31"/>
      <c r="J61" s="98" t="s">
        <v>52</v>
      </c>
      <c r="K61" s="31"/>
      <c r="L61" s="29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9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29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9"/>
      <c r="D76" s="43" t="s">
        <v>51</v>
      </c>
      <c r="E76" s="31"/>
      <c r="F76" s="97" t="s">
        <v>52</v>
      </c>
      <c r="G76" s="43" t="s">
        <v>51</v>
      </c>
      <c r="H76" s="31"/>
      <c r="I76" s="31"/>
      <c r="J76" s="98" t="s">
        <v>52</v>
      </c>
      <c r="K76" s="31"/>
      <c r="L76" s="29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hidden="1" customHeight="1">
      <c r="B82" s="29"/>
      <c r="C82" s="18" t="s">
        <v>84</v>
      </c>
      <c r="L82" s="29"/>
    </row>
    <row r="83" spans="2:47" s="1" customFormat="1" ht="6.95" hidden="1" customHeight="1">
      <c r="B83" s="29"/>
      <c r="L83" s="29"/>
    </row>
    <row r="84" spans="2:47" s="1" customFormat="1" ht="12" hidden="1" customHeight="1">
      <c r="B84" s="29"/>
      <c r="C84" s="24" t="s">
        <v>15</v>
      </c>
      <c r="L84" s="29"/>
    </row>
    <row r="85" spans="2:47" s="1" customFormat="1" ht="16.5" hidden="1" customHeight="1">
      <c r="B85" s="29"/>
      <c r="E85" s="192" t="str">
        <f>E7</f>
        <v>Malé Zálužie - odvedenie prívalových povrchových vôd</v>
      </c>
      <c r="F85" s="212"/>
      <c r="G85" s="212"/>
      <c r="H85" s="212"/>
      <c r="L85" s="29"/>
    </row>
    <row r="86" spans="2:47" s="1" customFormat="1" ht="6.95" hidden="1" customHeight="1">
      <c r="B86" s="29"/>
      <c r="L86" s="29"/>
    </row>
    <row r="87" spans="2:47" s="1" customFormat="1" ht="12" hidden="1" customHeight="1">
      <c r="B87" s="29"/>
      <c r="C87" s="24" t="s">
        <v>19</v>
      </c>
      <c r="F87" s="22" t="str">
        <f>F10</f>
        <v>Malé Zálužie</v>
      </c>
      <c r="I87" s="24" t="s">
        <v>21</v>
      </c>
      <c r="J87" s="52" t="str">
        <f>IF(J10="","",J10)</f>
        <v>7.4.2025</v>
      </c>
      <c r="L87" s="29"/>
    </row>
    <row r="88" spans="2:47" s="1" customFormat="1" ht="6.95" hidden="1" customHeight="1">
      <c r="B88" s="29"/>
      <c r="L88" s="29"/>
    </row>
    <row r="89" spans="2:47" s="1" customFormat="1" ht="15.2" hidden="1" customHeight="1">
      <c r="B89" s="29"/>
      <c r="C89" s="24" t="s">
        <v>23</v>
      </c>
      <c r="F89" s="22" t="str">
        <f>E13</f>
        <v>Obec Malé Zálužie</v>
      </c>
      <c r="I89" s="24" t="s">
        <v>31</v>
      </c>
      <c r="J89" s="27" t="str">
        <f>E19</f>
        <v>Ing. Ján Látečka</v>
      </c>
      <c r="L89" s="29"/>
    </row>
    <row r="90" spans="2:47" s="1" customFormat="1" ht="15.2" hidden="1" customHeight="1">
      <c r="B90" s="29"/>
      <c r="C90" s="24" t="s">
        <v>29</v>
      </c>
      <c r="F90" s="22" t="str">
        <f>IF(E16="","",E16)</f>
        <v>Vyplň údaj</v>
      </c>
      <c r="I90" s="24" t="s">
        <v>33</v>
      </c>
      <c r="J90" s="27" t="str">
        <f>E22</f>
        <v>Ing. Ján Látečka</v>
      </c>
      <c r="L90" s="29"/>
    </row>
    <row r="91" spans="2:47" s="1" customFormat="1" ht="10.35" hidden="1" customHeight="1">
      <c r="B91" s="29"/>
      <c r="L91" s="29"/>
    </row>
    <row r="92" spans="2:47" s="1" customFormat="1" ht="29.25" hidden="1" customHeight="1">
      <c r="B92" s="29"/>
      <c r="C92" s="99" t="s">
        <v>85</v>
      </c>
      <c r="D92" s="91"/>
      <c r="E92" s="91"/>
      <c r="F92" s="91"/>
      <c r="G92" s="91"/>
      <c r="H92" s="91"/>
      <c r="I92" s="91"/>
      <c r="J92" s="100" t="s">
        <v>86</v>
      </c>
      <c r="K92" s="91"/>
      <c r="L92" s="29"/>
    </row>
    <row r="93" spans="2:47" s="1" customFormat="1" ht="10.35" hidden="1" customHeight="1">
      <c r="B93" s="29"/>
      <c r="L93" s="29"/>
    </row>
    <row r="94" spans="2:47" s="1" customFormat="1" ht="22.9" hidden="1" customHeight="1">
      <c r="B94" s="29"/>
      <c r="C94" s="101" t="s">
        <v>87</v>
      </c>
      <c r="J94" s="66">
        <f>J121</f>
        <v>0</v>
      </c>
      <c r="L94" s="29"/>
      <c r="AU94" s="14" t="s">
        <v>88</v>
      </c>
    </row>
    <row r="95" spans="2:47" s="8" customFormat="1" ht="24.95" hidden="1" customHeight="1">
      <c r="B95" s="102"/>
      <c r="D95" s="103" t="s">
        <v>89</v>
      </c>
      <c r="E95" s="104"/>
      <c r="F95" s="104"/>
      <c r="G95" s="104"/>
      <c r="H95" s="104"/>
      <c r="I95" s="104"/>
      <c r="J95" s="105">
        <f>J122</f>
        <v>0</v>
      </c>
      <c r="L95" s="102"/>
    </row>
    <row r="96" spans="2:47" s="9" customFormat="1" ht="19.899999999999999" hidden="1" customHeight="1">
      <c r="B96" s="106"/>
      <c r="D96" s="107" t="s">
        <v>90</v>
      </c>
      <c r="E96" s="108"/>
      <c r="F96" s="108"/>
      <c r="G96" s="108"/>
      <c r="H96" s="108"/>
      <c r="I96" s="108"/>
      <c r="J96" s="109">
        <f>J123</f>
        <v>0</v>
      </c>
      <c r="L96" s="106"/>
    </row>
    <row r="97" spans="2:12" s="9" customFormat="1" ht="19.899999999999999" hidden="1" customHeight="1">
      <c r="B97" s="106"/>
      <c r="D97" s="107" t="s">
        <v>91</v>
      </c>
      <c r="E97" s="108"/>
      <c r="F97" s="108"/>
      <c r="G97" s="108"/>
      <c r="H97" s="108"/>
      <c r="I97" s="108"/>
      <c r="J97" s="109">
        <f>J164</f>
        <v>0</v>
      </c>
      <c r="L97" s="106"/>
    </row>
    <row r="98" spans="2:12" s="9" customFormat="1" ht="19.899999999999999" hidden="1" customHeight="1">
      <c r="B98" s="106"/>
      <c r="D98" s="107" t="s">
        <v>92</v>
      </c>
      <c r="E98" s="108"/>
      <c r="F98" s="108"/>
      <c r="G98" s="108"/>
      <c r="H98" s="108"/>
      <c r="I98" s="108"/>
      <c r="J98" s="109">
        <f>J171</f>
        <v>0</v>
      </c>
      <c r="L98" s="106"/>
    </row>
    <row r="99" spans="2:12" s="9" customFormat="1" ht="19.899999999999999" hidden="1" customHeight="1">
      <c r="B99" s="106"/>
      <c r="D99" s="107" t="s">
        <v>93</v>
      </c>
      <c r="E99" s="108"/>
      <c r="F99" s="108"/>
      <c r="G99" s="108"/>
      <c r="H99" s="108"/>
      <c r="I99" s="108"/>
      <c r="J99" s="109">
        <f>J191</f>
        <v>0</v>
      </c>
      <c r="L99" s="106"/>
    </row>
    <row r="100" spans="2:12" s="9" customFormat="1" ht="19.899999999999999" hidden="1" customHeight="1">
      <c r="B100" s="106"/>
      <c r="D100" s="107" t="s">
        <v>94</v>
      </c>
      <c r="E100" s="108"/>
      <c r="F100" s="108"/>
      <c r="G100" s="108"/>
      <c r="H100" s="108"/>
      <c r="I100" s="108"/>
      <c r="J100" s="109">
        <f>J199</f>
        <v>0</v>
      </c>
      <c r="L100" s="106"/>
    </row>
    <row r="101" spans="2:12" s="9" customFormat="1" ht="19.899999999999999" hidden="1" customHeight="1">
      <c r="B101" s="106"/>
      <c r="D101" s="107" t="s">
        <v>95</v>
      </c>
      <c r="E101" s="108"/>
      <c r="F101" s="108"/>
      <c r="G101" s="108"/>
      <c r="H101" s="108"/>
      <c r="I101" s="108"/>
      <c r="J101" s="109">
        <f>J204</f>
        <v>0</v>
      </c>
      <c r="L101" s="106"/>
    </row>
    <row r="102" spans="2:12" s="9" customFormat="1" ht="19.899999999999999" hidden="1" customHeight="1">
      <c r="B102" s="106"/>
      <c r="D102" s="107" t="s">
        <v>96</v>
      </c>
      <c r="E102" s="108"/>
      <c r="F102" s="108"/>
      <c r="G102" s="108"/>
      <c r="H102" s="108"/>
      <c r="I102" s="108"/>
      <c r="J102" s="109">
        <f>J206</f>
        <v>0</v>
      </c>
      <c r="L102" s="106"/>
    </row>
    <row r="103" spans="2:12" s="9" customFormat="1" ht="19.899999999999999" hidden="1" customHeight="1">
      <c r="B103" s="106"/>
      <c r="D103" s="107" t="s">
        <v>97</v>
      </c>
      <c r="E103" s="108"/>
      <c r="F103" s="108"/>
      <c r="G103" s="108"/>
      <c r="H103" s="108"/>
      <c r="I103" s="108"/>
      <c r="J103" s="109">
        <f>J210</f>
        <v>0</v>
      </c>
      <c r="L103" s="106"/>
    </row>
    <row r="104" spans="2:12" s="1" customFormat="1" ht="21.75" hidden="1" customHeight="1">
      <c r="B104" s="29"/>
      <c r="L104" s="29"/>
    </row>
    <row r="105" spans="2:12" s="1" customFormat="1" ht="6.95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29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29"/>
    </row>
    <row r="110" spans="2:12" s="1" customFormat="1" ht="24.95" customHeight="1">
      <c r="B110" s="29"/>
      <c r="C110" s="18" t="s">
        <v>98</v>
      </c>
      <c r="L110" s="29"/>
    </row>
    <row r="111" spans="2:12" s="1" customFormat="1" ht="6.95" customHeight="1">
      <c r="B111" s="29"/>
      <c r="L111" s="29"/>
    </row>
    <row r="112" spans="2:12" s="1" customFormat="1" ht="12" customHeight="1">
      <c r="B112" s="29"/>
      <c r="C112" s="24" t="s">
        <v>15</v>
      </c>
      <c r="L112" s="29"/>
    </row>
    <row r="113" spans="2:65" s="1" customFormat="1" ht="16.5" customHeight="1">
      <c r="B113" s="29"/>
      <c r="E113" s="192" t="str">
        <f>E7</f>
        <v>Malé Zálužie - odvedenie prívalových povrchových vôd</v>
      </c>
      <c r="F113" s="212"/>
      <c r="G113" s="212"/>
      <c r="H113" s="212"/>
      <c r="L113" s="29"/>
    </row>
    <row r="114" spans="2:65" s="1" customFormat="1" ht="6.95" customHeight="1">
      <c r="B114" s="29"/>
      <c r="L114" s="29"/>
    </row>
    <row r="115" spans="2:65" s="1" customFormat="1" ht="12" customHeight="1">
      <c r="B115" s="29"/>
      <c r="C115" s="24" t="s">
        <v>19</v>
      </c>
      <c r="F115" s="22" t="str">
        <f>F10</f>
        <v>Malé Zálužie</v>
      </c>
      <c r="I115" s="24" t="s">
        <v>21</v>
      </c>
      <c r="J115" s="52" t="str">
        <f>IF(J10="","",J10)</f>
        <v>7.4.2025</v>
      </c>
      <c r="L115" s="29"/>
    </row>
    <row r="116" spans="2:65" s="1" customFormat="1" ht="6.95" customHeight="1">
      <c r="B116" s="29"/>
      <c r="L116" s="29"/>
    </row>
    <row r="117" spans="2:65" s="1" customFormat="1" ht="15.2" customHeight="1">
      <c r="B117" s="29"/>
      <c r="C117" s="24" t="s">
        <v>23</v>
      </c>
      <c r="F117" s="22" t="str">
        <f>E13</f>
        <v>Obec Malé Zálužie</v>
      </c>
      <c r="I117" s="24" t="s">
        <v>31</v>
      </c>
      <c r="J117" s="27" t="str">
        <f>E19</f>
        <v>Ing. Ján Látečka</v>
      </c>
      <c r="L117" s="29"/>
    </row>
    <row r="118" spans="2:65" s="1" customFormat="1" ht="15.2" customHeight="1">
      <c r="B118" s="29"/>
      <c r="C118" s="24" t="s">
        <v>29</v>
      </c>
      <c r="F118" s="22" t="str">
        <f>IF(E16="","",E16)</f>
        <v>Vyplň údaj</v>
      </c>
      <c r="I118" s="24" t="s">
        <v>33</v>
      </c>
      <c r="J118" s="27" t="str">
        <f>E22</f>
        <v>Ing. Ján Látečka</v>
      </c>
      <c r="L118" s="29"/>
    </row>
    <row r="119" spans="2:65" s="1" customFormat="1" ht="10.35" customHeight="1">
      <c r="B119" s="29"/>
      <c r="L119" s="29"/>
    </row>
    <row r="120" spans="2:65" s="10" customFormat="1" ht="29.25" customHeight="1">
      <c r="B120" s="110"/>
      <c r="C120" s="111" t="s">
        <v>99</v>
      </c>
      <c r="D120" s="112" t="s">
        <v>61</v>
      </c>
      <c r="E120" s="112" t="s">
        <v>57</v>
      </c>
      <c r="F120" s="112" t="s">
        <v>58</v>
      </c>
      <c r="G120" s="112" t="s">
        <v>100</v>
      </c>
      <c r="H120" s="112" t="s">
        <v>101</v>
      </c>
      <c r="I120" s="112" t="s">
        <v>102</v>
      </c>
      <c r="J120" s="113" t="s">
        <v>86</v>
      </c>
      <c r="K120" s="114" t="s">
        <v>103</v>
      </c>
      <c r="L120" s="110"/>
      <c r="M120" s="59" t="s">
        <v>1</v>
      </c>
      <c r="N120" s="60" t="s">
        <v>40</v>
      </c>
      <c r="O120" s="60" t="s">
        <v>104</v>
      </c>
      <c r="P120" s="60" t="s">
        <v>105</v>
      </c>
      <c r="Q120" s="60" t="s">
        <v>106</v>
      </c>
      <c r="R120" s="60" t="s">
        <v>107</v>
      </c>
      <c r="S120" s="60" t="s">
        <v>108</v>
      </c>
      <c r="T120" s="61" t="s">
        <v>109</v>
      </c>
    </row>
    <row r="121" spans="2:65" s="1" customFormat="1" ht="22.9" customHeight="1">
      <c r="B121" s="29"/>
      <c r="C121" s="64" t="s">
        <v>87</v>
      </c>
      <c r="J121" s="115">
        <f>BK121</f>
        <v>0</v>
      </c>
      <c r="L121" s="29"/>
      <c r="M121" s="62"/>
      <c r="N121" s="53"/>
      <c r="O121" s="53"/>
      <c r="P121" s="116">
        <f>P122</f>
        <v>0</v>
      </c>
      <c r="Q121" s="53"/>
      <c r="R121" s="116">
        <f>R122</f>
        <v>126.35517571999999</v>
      </c>
      <c r="S121" s="53"/>
      <c r="T121" s="117">
        <f>T122</f>
        <v>3.54</v>
      </c>
      <c r="AT121" s="14" t="s">
        <v>75</v>
      </c>
      <c r="AU121" s="14" t="s">
        <v>88</v>
      </c>
      <c r="BK121" s="118">
        <f>BK122</f>
        <v>0</v>
      </c>
    </row>
    <row r="122" spans="2:65" s="11" customFormat="1" ht="25.9" customHeight="1">
      <c r="B122" s="119"/>
      <c r="D122" s="120" t="s">
        <v>75</v>
      </c>
      <c r="E122" s="121" t="s">
        <v>110</v>
      </c>
      <c r="F122" s="121" t="s">
        <v>111</v>
      </c>
      <c r="I122" s="122"/>
      <c r="J122" s="123">
        <f>BK122</f>
        <v>0</v>
      </c>
      <c r="L122" s="119"/>
      <c r="M122" s="124"/>
      <c r="P122" s="125">
        <f>P123+P164+P171+P191+P199+P204+P206+P210</f>
        <v>0</v>
      </c>
      <c r="R122" s="125">
        <f>R123+R164+R171+R191+R199+R204+R206+R210</f>
        <v>126.35517571999999</v>
      </c>
      <c r="T122" s="126">
        <f>T123+T164+T171+T191+T199+T204+T206+T210</f>
        <v>3.54</v>
      </c>
      <c r="AR122" s="120" t="s">
        <v>81</v>
      </c>
      <c r="AT122" s="127" t="s">
        <v>75</v>
      </c>
      <c r="AU122" s="127" t="s">
        <v>76</v>
      </c>
      <c r="AY122" s="120" t="s">
        <v>112</v>
      </c>
      <c r="BK122" s="128">
        <f>BK123+BK164+BK171+BK191+BK199+BK204+BK206+BK210</f>
        <v>0</v>
      </c>
    </row>
    <row r="123" spans="2:65" s="11" customFormat="1" ht="22.9" customHeight="1">
      <c r="B123" s="119"/>
      <c r="D123" s="120" t="s">
        <v>75</v>
      </c>
      <c r="E123" s="129" t="s">
        <v>81</v>
      </c>
      <c r="F123" s="129" t="s">
        <v>113</v>
      </c>
      <c r="I123" s="122"/>
      <c r="J123" s="130">
        <f>BK123</f>
        <v>0</v>
      </c>
      <c r="L123" s="119"/>
      <c r="M123" s="124"/>
      <c r="P123" s="125">
        <f>SUM(P124:P163)</f>
        <v>0</v>
      </c>
      <c r="R123" s="125">
        <f>SUM(R124:R163)</f>
        <v>0.23878939999999999</v>
      </c>
      <c r="T123" s="126">
        <f>SUM(T124:T163)</f>
        <v>3.54</v>
      </c>
      <c r="AR123" s="120" t="s">
        <v>81</v>
      </c>
      <c r="AT123" s="127" t="s">
        <v>75</v>
      </c>
      <c r="AU123" s="127" t="s">
        <v>81</v>
      </c>
      <c r="AY123" s="120" t="s">
        <v>112</v>
      </c>
      <c r="BK123" s="128">
        <f>SUM(BK124:BK163)</f>
        <v>0</v>
      </c>
    </row>
    <row r="124" spans="2:65" s="1" customFormat="1" ht="24.2" customHeight="1">
      <c r="B124" s="131"/>
      <c r="C124" s="132" t="s">
        <v>81</v>
      </c>
      <c r="D124" s="132" t="s">
        <v>114</v>
      </c>
      <c r="E124" s="133" t="s">
        <v>115</v>
      </c>
      <c r="F124" s="134" t="s">
        <v>116</v>
      </c>
      <c r="G124" s="135" t="s">
        <v>117</v>
      </c>
      <c r="H124" s="136">
        <v>5.25</v>
      </c>
      <c r="I124" s="137"/>
      <c r="J124" s="138">
        <f>ROUND(I124*H124,2)</f>
        <v>0</v>
      </c>
      <c r="K124" s="139"/>
      <c r="L124" s="29"/>
      <c r="M124" s="140" t="s">
        <v>1</v>
      </c>
      <c r="N124" s="141" t="s">
        <v>42</v>
      </c>
      <c r="P124" s="142">
        <f>O124*H124</f>
        <v>0</v>
      </c>
      <c r="Q124" s="142">
        <v>0</v>
      </c>
      <c r="R124" s="142">
        <f>Q124*H124</f>
        <v>0</v>
      </c>
      <c r="S124" s="142">
        <v>0.16</v>
      </c>
      <c r="T124" s="143">
        <f>S124*H124</f>
        <v>0.84</v>
      </c>
      <c r="AR124" s="144" t="s">
        <v>118</v>
      </c>
      <c r="AT124" s="144" t="s">
        <v>114</v>
      </c>
      <c r="AU124" s="144" t="s">
        <v>119</v>
      </c>
      <c r="AY124" s="14" t="s">
        <v>112</v>
      </c>
      <c r="BE124" s="145">
        <f>IF(N124="základná",J124,0)</f>
        <v>0</v>
      </c>
      <c r="BF124" s="145">
        <f>IF(N124="znížená",J124,0)</f>
        <v>0</v>
      </c>
      <c r="BG124" s="145">
        <f>IF(N124="zákl. prenesená",J124,0)</f>
        <v>0</v>
      </c>
      <c r="BH124" s="145">
        <f>IF(N124="zníž. prenesená",J124,0)</f>
        <v>0</v>
      </c>
      <c r="BI124" s="145">
        <f>IF(N124="nulová",J124,0)</f>
        <v>0</v>
      </c>
      <c r="BJ124" s="14" t="s">
        <v>119</v>
      </c>
      <c r="BK124" s="145">
        <f>ROUND(I124*H124,2)</f>
        <v>0</v>
      </c>
      <c r="BL124" s="14" t="s">
        <v>118</v>
      </c>
      <c r="BM124" s="144" t="s">
        <v>120</v>
      </c>
    </row>
    <row r="125" spans="2:65" s="12" customFormat="1" ht="11.25">
      <c r="B125" s="146"/>
      <c r="D125" s="147" t="s">
        <v>121</v>
      </c>
      <c r="E125" s="148" t="s">
        <v>1</v>
      </c>
      <c r="F125" s="149" t="s">
        <v>122</v>
      </c>
      <c r="H125" s="150">
        <v>5.25</v>
      </c>
      <c r="I125" s="151"/>
      <c r="L125" s="146"/>
      <c r="M125" s="152"/>
      <c r="T125" s="153"/>
      <c r="AT125" s="148" t="s">
        <v>121</v>
      </c>
      <c r="AU125" s="148" t="s">
        <v>119</v>
      </c>
      <c r="AV125" s="12" t="s">
        <v>119</v>
      </c>
      <c r="AW125" s="12" t="s">
        <v>34</v>
      </c>
      <c r="AX125" s="12" t="s">
        <v>81</v>
      </c>
      <c r="AY125" s="148" t="s">
        <v>112</v>
      </c>
    </row>
    <row r="126" spans="2:65" s="1" customFormat="1" ht="33" customHeight="1">
      <c r="B126" s="131"/>
      <c r="C126" s="132" t="s">
        <v>119</v>
      </c>
      <c r="D126" s="132" t="s">
        <v>114</v>
      </c>
      <c r="E126" s="133" t="s">
        <v>123</v>
      </c>
      <c r="F126" s="134" t="s">
        <v>124</v>
      </c>
      <c r="G126" s="135" t="s">
        <v>117</v>
      </c>
      <c r="H126" s="136">
        <v>12</v>
      </c>
      <c r="I126" s="137"/>
      <c r="J126" s="138">
        <f>ROUND(I126*H126,2)</f>
        <v>0</v>
      </c>
      <c r="K126" s="139"/>
      <c r="L126" s="29"/>
      <c r="M126" s="140" t="s">
        <v>1</v>
      </c>
      <c r="N126" s="141" t="s">
        <v>42</v>
      </c>
      <c r="P126" s="142">
        <f>O126*H126</f>
        <v>0</v>
      </c>
      <c r="Q126" s="142">
        <v>0</v>
      </c>
      <c r="R126" s="142">
        <f>Q126*H126</f>
        <v>0</v>
      </c>
      <c r="S126" s="142">
        <v>0.22500000000000001</v>
      </c>
      <c r="T126" s="143">
        <f>S126*H126</f>
        <v>2.7</v>
      </c>
      <c r="AR126" s="144" t="s">
        <v>118</v>
      </c>
      <c r="AT126" s="144" t="s">
        <v>114</v>
      </c>
      <c r="AU126" s="144" t="s">
        <v>119</v>
      </c>
      <c r="AY126" s="14" t="s">
        <v>112</v>
      </c>
      <c r="BE126" s="145">
        <f>IF(N126="základná",J126,0)</f>
        <v>0</v>
      </c>
      <c r="BF126" s="145">
        <f>IF(N126="znížená",J126,0)</f>
        <v>0</v>
      </c>
      <c r="BG126" s="145">
        <f>IF(N126="zákl. prenesená",J126,0)</f>
        <v>0</v>
      </c>
      <c r="BH126" s="145">
        <f>IF(N126="zníž. prenesená",J126,0)</f>
        <v>0</v>
      </c>
      <c r="BI126" s="145">
        <f>IF(N126="nulová",J126,0)</f>
        <v>0</v>
      </c>
      <c r="BJ126" s="14" t="s">
        <v>119</v>
      </c>
      <c r="BK126" s="145">
        <f>ROUND(I126*H126,2)</f>
        <v>0</v>
      </c>
      <c r="BL126" s="14" t="s">
        <v>118</v>
      </c>
      <c r="BM126" s="144" t="s">
        <v>125</v>
      </c>
    </row>
    <row r="127" spans="2:65" s="12" customFormat="1" ht="11.25">
      <c r="B127" s="146"/>
      <c r="D127" s="147" t="s">
        <v>121</v>
      </c>
      <c r="E127" s="148" t="s">
        <v>1</v>
      </c>
      <c r="F127" s="149" t="s">
        <v>126</v>
      </c>
      <c r="H127" s="150">
        <v>12</v>
      </c>
      <c r="I127" s="151"/>
      <c r="L127" s="146"/>
      <c r="M127" s="152"/>
      <c r="T127" s="153"/>
      <c r="AT127" s="148" t="s">
        <v>121</v>
      </c>
      <c r="AU127" s="148" t="s">
        <v>119</v>
      </c>
      <c r="AV127" s="12" t="s">
        <v>119</v>
      </c>
      <c r="AW127" s="12" t="s">
        <v>34</v>
      </c>
      <c r="AX127" s="12" t="s">
        <v>81</v>
      </c>
      <c r="AY127" s="148" t="s">
        <v>112</v>
      </c>
    </row>
    <row r="128" spans="2:65" s="1" customFormat="1" ht="24.2" customHeight="1">
      <c r="B128" s="131"/>
      <c r="C128" s="132" t="s">
        <v>127</v>
      </c>
      <c r="D128" s="132" t="s">
        <v>114</v>
      </c>
      <c r="E128" s="133" t="s">
        <v>128</v>
      </c>
      <c r="F128" s="134" t="s">
        <v>129</v>
      </c>
      <c r="G128" s="135" t="s">
        <v>130</v>
      </c>
      <c r="H128" s="136">
        <v>50.4</v>
      </c>
      <c r="I128" s="137"/>
      <c r="J128" s="138">
        <f>ROUND(I128*H128,2)</f>
        <v>0</v>
      </c>
      <c r="K128" s="139"/>
      <c r="L128" s="29"/>
      <c r="M128" s="140" t="s">
        <v>1</v>
      </c>
      <c r="N128" s="141" t="s">
        <v>42</v>
      </c>
      <c r="P128" s="142">
        <f>O128*H128</f>
        <v>0</v>
      </c>
      <c r="Q128" s="142">
        <v>3.5999999999999999E-3</v>
      </c>
      <c r="R128" s="142">
        <f>Q128*H128</f>
        <v>0.18143999999999999</v>
      </c>
      <c r="S128" s="142">
        <v>0</v>
      </c>
      <c r="T128" s="143">
        <f>S128*H128</f>
        <v>0</v>
      </c>
      <c r="AR128" s="144" t="s">
        <v>118</v>
      </c>
      <c r="AT128" s="144" t="s">
        <v>114</v>
      </c>
      <c r="AU128" s="144" t="s">
        <v>119</v>
      </c>
      <c r="AY128" s="14" t="s">
        <v>112</v>
      </c>
      <c r="BE128" s="145">
        <f>IF(N128="základná",J128,0)</f>
        <v>0</v>
      </c>
      <c r="BF128" s="145">
        <f>IF(N128="znížená",J128,0)</f>
        <v>0</v>
      </c>
      <c r="BG128" s="145">
        <f>IF(N128="zákl. prenesená",J128,0)</f>
        <v>0</v>
      </c>
      <c r="BH128" s="145">
        <f>IF(N128="zníž. prenesená",J128,0)</f>
        <v>0</v>
      </c>
      <c r="BI128" s="145">
        <f>IF(N128="nulová",J128,0)</f>
        <v>0</v>
      </c>
      <c r="BJ128" s="14" t="s">
        <v>119</v>
      </c>
      <c r="BK128" s="145">
        <f>ROUND(I128*H128,2)</f>
        <v>0</v>
      </c>
      <c r="BL128" s="14" t="s">
        <v>118</v>
      </c>
      <c r="BM128" s="144" t="s">
        <v>131</v>
      </c>
    </row>
    <row r="129" spans="2:65" s="12" customFormat="1" ht="11.25">
      <c r="B129" s="146"/>
      <c r="D129" s="147" t="s">
        <v>121</v>
      </c>
      <c r="E129" s="148" t="s">
        <v>1</v>
      </c>
      <c r="F129" s="149" t="s">
        <v>132</v>
      </c>
      <c r="H129" s="150">
        <v>50.4</v>
      </c>
      <c r="I129" s="151"/>
      <c r="L129" s="146"/>
      <c r="M129" s="152"/>
      <c r="T129" s="153"/>
      <c r="AT129" s="148" t="s">
        <v>121</v>
      </c>
      <c r="AU129" s="148" t="s">
        <v>119</v>
      </c>
      <c r="AV129" s="12" t="s">
        <v>119</v>
      </c>
      <c r="AW129" s="12" t="s">
        <v>34</v>
      </c>
      <c r="AX129" s="12" t="s">
        <v>81</v>
      </c>
      <c r="AY129" s="148" t="s">
        <v>112</v>
      </c>
    </row>
    <row r="130" spans="2:65" s="1" customFormat="1" ht="24.2" customHeight="1">
      <c r="B130" s="131"/>
      <c r="C130" s="132" t="s">
        <v>118</v>
      </c>
      <c r="D130" s="132" t="s">
        <v>114</v>
      </c>
      <c r="E130" s="133" t="s">
        <v>133</v>
      </c>
      <c r="F130" s="134" t="s">
        <v>134</v>
      </c>
      <c r="G130" s="135" t="s">
        <v>135</v>
      </c>
      <c r="H130" s="136">
        <v>52.52</v>
      </c>
      <c r="I130" s="137"/>
      <c r="J130" s="138">
        <f>ROUND(I130*H130,2)</f>
        <v>0</v>
      </c>
      <c r="K130" s="139"/>
      <c r="L130" s="29"/>
      <c r="M130" s="140" t="s">
        <v>1</v>
      </c>
      <c r="N130" s="141" t="s">
        <v>42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118</v>
      </c>
      <c r="AT130" s="144" t="s">
        <v>114</v>
      </c>
      <c r="AU130" s="144" t="s">
        <v>119</v>
      </c>
      <c r="AY130" s="14" t="s">
        <v>112</v>
      </c>
      <c r="BE130" s="145">
        <f>IF(N130="základná",J130,0)</f>
        <v>0</v>
      </c>
      <c r="BF130" s="145">
        <f>IF(N130="znížená",J130,0)</f>
        <v>0</v>
      </c>
      <c r="BG130" s="145">
        <f>IF(N130="zákl. prenesená",J130,0)</f>
        <v>0</v>
      </c>
      <c r="BH130" s="145">
        <f>IF(N130="zníž. prenesená",J130,0)</f>
        <v>0</v>
      </c>
      <c r="BI130" s="145">
        <f>IF(N130="nulová",J130,0)</f>
        <v>0</v>
      </c>
      <c r="BJ130" s="14" t="s">
        <v>119</v>
      </c>
      <c r="BK130" s="145">
        <f>ROUND(I130*H130,2)</f>
        <v>0</v>
      </c>
      <c r="BL130" s="14" t="s">
        <v>118</v>
      </c>
      <c r="BM130" s="144" t="s">
        <v>136</v>
      </c>
    </row>
    <row r="131" spans="2:65" s="12" customFormat="1" ht="22.5">
      <c r="B131" s="146"/>
      <c r="D131" s="147" t="s">
        <v>121</v>
      </c>
      <c r="E131" s="148" t="s">
        <v>1</v>
      </c>
      <c r="F131" s="149" t="s">
        <v>137</v>
      </c>
      <c r="H131" s="150">
        <v>52.519800000000004</v>
      </c>
      <c r="I131" s="151"/>
      <c r="L131" s="146"/>
      <c r="M131" s="152"/>
      <c r="T131" s="153"/>
      <c r="AT131" s="148" t="s">
        <v>121</v>
      </c>
      <c r="AU131" s="148" t="s">
        <v>119</v>
      </c>
      <c r="AV131" s="12" t="s">
        <v>119</v>
      </c>
      <c r="AW131" s="12" t="s">
        <v>34</v>
      </c>
      <c r="AX131" s="12" t="s">
        <v>81</v>
      </c>
      <c r="AY131" s="148" t="s">
        <v>112</v>
      </c>
    </row>
    <row r="132" spans="2:65" s="1" customFormat="1" ht="24.2" customHeight="1">
      <c r="B132" s="131"/>
      <c r="C132" s="132" t="s">
        <v>138</v>
      </c>
      <c r="D132" s="132" t="s">
        <v>114</v>
      </c>
      <c r="E132" s="133" t="s">
        <v>133</v>
      </c>
      <c r="F132" s="134" t="s">
        <v>134</v>
      </c>
      <c r="G132" s="135" t="s">
        <v>135</v>
      </c>
      <c r="H132" s="136">
        <v>95.2</v>
      </c>
      <c r="I132" s="137"/>
      <c r="J132" s="138">
        <f>ROUND(I132*H132,2)</f>
        <v>0</v>
      </c>
      <c r="K132" s="139"/>
      <c r="L132" s="29"/>
      <c r="M132" s="140" t="s">
        <v>1</v>
      </c>
      <c r="N132" s="141" t="s">
        <v>42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118</v>
      </c>
      <c r="AT132" s="144" t="s">
        <v>114</v>
      </c>
      <c r="AU132" s="144" t="s">
        <v>119</v>
      </c>
      <c r="AY132" s="14" t="s">
        <v>112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4" t="s">
        <v>119</v>
      </c>
      <c r="BK132" s="145">
        <f>ROUND(I132*H132,2)</f>
        <v>0</v>
      </c>
      <c r="BL132" s="14" t="s">
        <v>118</v>
      </c>
      <c r="BM132" s="144" t="s">
        <v>139</v>
      </c>
    </row>
    <row r="133" spans="2:65" s="12" customFormat="1" ht="11.25">
      <c r="B133" s="146"/>
      <c r="D133" s="147" t="s">
        <v>121</v>
      </c>
      <c r="E133" s="148" t="s">
        <v>1</v>
      </c>
      <c r="F133" s="149" t="s">
        <v>140</v>
      </c>
      <c r="H133" s="150">
        <v>95.199999999999989</v>
      </c>
      <c r="I133" s="151"/>
      <c r="L133" s="146"/>
      <c r="M133" s="152"/>
      <c r="T133" s="153"/>
      <c r="AT133" s="148" t="s">
        <v>121</v>
      </c>
      <c r="AU133" s="148" t="s">
        <v>119</v>
      </c>
      <c r="AV133" s="12" t="s">
        <v>119</v>
      </c>
      <c r="AW133" s="12" t="s">
        <v>34</v>
      </c>
      <c r="AX133" s="12" t="s">
        <v>81</v>
      </c>
      <c r="AY133" s="148" t="s">
        <v>112</v>
      </c>
    </row>
    <row r="134" spans="2:65" s="1" customFormat="1" ht="24.2" customHeight="1">
      <c r="B134" s="131"/>
      <c r="C134" s="132" t="s">
        <v>141</v>
      </c>
      <c r="D134" s="132" t="s">
        <v>114</v>
      </c>
      <c r="E134" s="133" t="s">
        <v>142</v>
      </c>
      <c r="F134" s="134" t="s">
        <v>143</v>
      </c>
      <c r="G134" s="135" t="s">
        <v>135</v>
      </c>
      <c r="H134" s="136">
        <v>9</v>
      </c>
      <c r="I134" s="137"/>
      <c r="J134" s="138">
        <f>ROUND(I134*H134,2)</f>
        <v>0</v>
      </c>
      <c r="K134" s="139"/>
      <c r="L134" s="29"/>
      <c r="M134" s="140" t="s">
        <v>1</v>
      </c>
      <c r="N134" s="141" t="s">
        <v>42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118</v>
      </c>
      <c r="AT134" s="144" t="s">
        <v>114</v>
      </c>
      <c r="AU134" s="144" t="s">
        <v>119</v>
      </c>
      <c r="AY134" s="14" t="s">
        <v>112</v>
      </c>
      <c r="BE134" s="145">
        <f>IF(N134="základná",J134,0)</f>
        <v>0</v>
      </c>
      <c r="BF134" s="145">
        <f>IF(N134="znížená",J134,0)</f>
        <v>0</v>
      </c>
      <c r="BG134" s="145">
        <f>IF(N134="zákl. prenesená",J134,0)</f>
        <v>0</v>
      </c>
      <c r="BH134" s="145">
        <f>IF(N134="zníž. prenesená",J134,0)</f>
        <v>0</v>
      </c>
      <c r="BI134" s="145">
        <f>IF(N134="nulová",J134,0)</f>
        <v>0</v>
      </c>
      <c r="BJ134" s="14" t="s">
        <v>119</v>
      </c>
      <c r="BK134" s="145">
        <f>ROUND(I134*H134,2)</f>
        <v>0</v>
      </c>
      <c r="BL134" s="14" t="s">
        <v>118</v>
      </c>
      <c r="BM134" s="144" t="s">
        <v>144</v>
      </c>
    </row>
    <row r="135" spans="2:65" s="12" customFormat="1" ht="11.25">
      <c r="B135" s="146"/>
      <c r="D135" s="147" t="s">
        <v>121</v>
      </c>
      <c r="E135" s="148" t="s">
        <v>1</v>
      </c>
      <c r="F135" s="149" t="s">
        <v>145</v>
      </c>
      <c r="H135" s="150">
        <v>9</v>
      </c>
      <c r="I135" s="151"/>
      <c r="L135" s="146"/>
      <c r="M135" s="152"/>
      <c r="T135" s="153"/>
      <c r="AT135" s="148" t="s">
        <v>121</v>
      </c>
      <c r="AU135" s="148" t="s">
        <v>119</v>
      </c>
      <c r="AV135" s="12" t="s">
        <v>119</v>
      </c>
      <c r="AW135" s="12" t="s">
        <v>34</v>
      </c>
      <c r="AX135" s="12" t="s">
        <v>81</v>
      </c>
      <c r="AY135" s="148" t="s">
        <v>112</v>
      </c>
    </row>
    <row r="136" spans="2:65" s="1" customFormat="1" ht="21.75" customHeight="1">
      <c r="B136" s="131"/>
      <c r="C136" s="132" t="s">
        <v>146</v>
      </c>
      <c r="D136" s="132" t="s">
        <v>114</v>
      </c>
      <c r="E136" s="133" t="s">
        <v>147</v>
      </c>
      <c r="F136" s="134" t="s">
        <v>148</v>
      </c>
      <c r="G136" s="135" t="s">
        <v>135</v>
      </c>
      <c r="H136" s="136">
        <v>18.899999999999999</v>
      </c>
      <c r="I136" s="137"/>
      <c r="J136" s="138">
        <f>ROUND(I136*H136,2)</f>
        <v>0</v>
      </c>
      <c r="K136" s="139"/>
      <c r="L136" s="29"/>
      <c r="M136" s="140" t="s">
        <v>1</v>
      </c>
      <c r="N136" s="141" t="s">
        <v>42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118</v>
      </c>
      <c r="AT136" s="144" t="s">
        <v>114</v>
      </c>
      <c r="AU136" s="144" t="s">
        <v>119</v>
      </c>
      <c r="AY136" s="14" t="s">
        <v>112</v>
      </c>
      <c r="BE136" s="145">
        <f>IF(N136="základná",J136,0)</f>
        <v>0</v>
      </c>
      <c r="BF136" s="145">
        <f>IF(N136="znížená",J136,0)</f>
        <v>0</v>
      </c>
      <c r="BG136" s="145">
        <f>IF(N136="zákl. prenesená",J136,0)</f>
        <v>0</v>
      </c>
      <c r="BH136" s="145">
        <f>IF(N136="zníž. prenesená",J136,0)</f>
        <v>0</v>
      </c>
      <c r="BI136" s="145">
        <f>IF(N136="nulová",J136,0)</f>
        <v>0</v>
      </c>
      <c r="BJ136" s="14" t="s">
        <v>119</v>
      </c>
      <c r="BK136" s="145">
        <f>ROUND(I136*H136,2)</f>
        <v>0</v>
      </c>
      <c r="BL136" s="14" t="s">
        <v>118</v>
      </c>
      <c r="BM136" s="144" t="s">
        <v>149</v>
      </c>
    </row>
    <row r="137" spans="2:65" s="12" customFormat="1" ht="11.25">
      <c r="B137" s="146"/>
      <c r="D137" s="147" t="s">
        <v>121</v>
      </c>
      <c r="E137" s="148" t="s">
        <v>1</v>
      </c>
      <c r="F137" s="149" t="s">
        <v>150</v>
      </c>
      <c r="H137" s="150">
        <v>18.900000000000002</v>
      </c>
      <c r="I137" s="151"/>
      <c r="L137" s="146"/>
      <c r="M137" s="152"/>
      <c r="T137" s="153"/>
      <c r="AT137" s="148" t="s">
        <v>121</v>
      </c>
      <c r="AU137" s="148" t="s">
        <v>119</v>
      </c>
      <c r="AV137" s="12" t="s">
        <v>119</v>
      </c>
      <c r="AW137" s="12" t="s">
        <v>34</v>
      </c>
      <c r="AX137" s="12" t="s">
        <v>81</v>
      </c>
      <c r="AY137" s="148" t="s">
        <v>112</v>
      </c>
    </row>
    <row r="138" spans="2:65" s="1" customFormat="1" ht="24.2" customHeight="1">
      <c r="B138" s="131"/>
      <c r="C138" s="132" t="s">
        <v>151</v>
      </c>
      <c r="D138" s="132" t="s">
        <v>114</v>
      </c>
      <c r="E138" s="133" t="s">
        <v>152</v>
      </c>
      <c r="F138" s="134" t="s">
        <v>153</v>
      </c>
      <c r="G138" s="135" t="s">
        <v>117</v>
      </c>
      <c r="H138" s="136">
        <v>42.24</v>
      </c>
      <c r="I138" s="137"/>
      <c r="J138" s="138">
        <f>ROUND(I138*H138,2)</f>
        <v>0</v>
      </c>
      <c r="K138" s="139"/>
      <c r="L138" s="29"/>
      <c r="M138" s="140" t="s">
        <v>1</v>
      </c>
      <c r="N138" s="141" t="s">
        <v>42</v>
      </c>
      <c r="P138" s="142">
        <f>O138*H138</f>
        <v>0</v>
      </c>
      <c r="Q138" s="142">
        <v>9.1E-4</v>
      </c>
      <c r="R138" s="142">
        <f>Q138*H138</f>
        <v>3.8438400000000005E-2</v>
      </c>
      <c r="S138" s="142">
        <v>0</v>
      </c>
      <c r="T138" s="143">
        <f>S138*H138</f>
        <v>0</v>
      </c>
      <c r="AR138" s="144" t="s">
        <v>118</v>
      </c>
      <c r="AT138" s="144" t="s">
        <v>114</v>
      </c>
      <c r="AU138" s="144" t="s">
        <v>119</v>
      </c>
      <c r="AY138" s="14" t="s">
        <v>112</v>
      </c>
      <c r="BE138" s="145">
        <f>IF(N138="základná",J138,0)</f>
        <v>0</v>
      </c>
      <c r="BF138" s="145">
        <f>IF(N138="znížená",J138,0)</f>
        <v>0</v>
      </c>
      <c r="BG138" s="145">
        <f>IF(N138="zákl. prenesená",J138,0)</f>
        <v>0</v>
      </c>
      <c r="BH138" s="145">
        <f>IF(N138="zníž. prenesená",J138,0)</f>
        <v>0</v>
      </c>
      <c r="BI138" s="145">
        <f>IF(N138="nulová",J138,0)</f>
        <v>0</v>
      </c>
      <c r="BJ138" s="14" t="s">
        <v>119</v>
      </c>
      <c r="BK138" s="145">
        <f>ROUND(I138*H138,2)</f>
        <v>0</v>
      </c>
      <c r="BL138" s="14" t="s">
        <v>118</v>
      </c>
      <c r="BM138" s="144" t="s">
        <v>154</v>
      </c>
    </row>
    <row r="139" spans="2:65" s="12" customFormat="1" ht="11.25">
      <c r="B139" s="146"/>
      <c r="D139" s="147" t="s">
        <v>121</v>
      </c>
      <c r="E139" s="148" t="s">
        <v>1</v>
      </c>
      <c r="F139" s="149" t="s">
        <v>155</v>
      </c>
      <c r="H139" s="150">
        <v>42.24</v>
      </c>
      <c r="I139" s="151"/>
      <c r="L139" s="146"/>
      <c r="M139" s="152"/>
      <c r="T139" s="153"/>
      <c r="AT139" s="148" t="s">
        <v>121</v>
      </c>
      <c r="AU139" s="148" t="s">
        <v>119</v>
      </c>
      <c r="AV139" s="12" t="s">
        <v>119</v>
      </c>
      <c r="AW139" s="12" t="s">
        <v>34</v>
      </c>
      <c r="AX139" s="12" t="s">
        <v>81</v>
      </c>
      <c r="AY139" s="148" t="s">
        <v>112</v>
      </c>
    </row>
    <row r="140" spans="2:65" s="1" customFormat="1" ht="24.2" customHeight="1">
      <c r="B140" s="131"/>
      <c r="C140" s="132" t="s">
        <v>156</v>
      </c>
      <c r="D140" s="132" t="s">
        <v>114</v>
      </c>
      <c r="E140" s="133" t="s">
        <v>157</v>
      </c>
      <c r="F140" s="134" t="s">
        <v>158</v>
      </c>
      <c r="G140" s="135" t="s">
        <v>117</v>
      </c>
      <c r="H140" s="136">
        <v>42.24</v>
      </c>
      <c r="I140" s="137"/>
      <c r="J140" s="138">
        <f>ROUND(I140*H140,2)</f>
        <v>0</v>
      </c>
      <c r="K140" s="139"/>
      <c r="L140" s="29"/>
      <c r="M140" s="140" t="s">
        <v>1</v>
      </c>
      <c r="N140" s="141" t="s">
        <v>42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118</v>
      </c>
      <c r="AT140" s="144" t="s">
        <v>114</v>
      </c>
      <c r="AU140" s="144" t="s">
        <v>119</v>
      </c>
      <c r="AY140" s="14" t="s">
        <v>112</v>
      </c>
      <c r="BE140" s="145">
        <f>IF(N140="základná",J140,0)</f>
        <v>0</v>
      </c>
      <c r="BF140" s="145">
        <f>IF(N140="znížená",J140,0)</f>
        <v>0</v>
      </c>
      <c r="BG140" s="145">
        <f>IF(N140="zákl. prenesená",J140,0)</f>
        <v>0</v>
      </c>
      <c r="BH140" s="145">
        <f>IF(N140="zníž. prenesená",J140,0)</f>
        <v>0</v>
      </c>
      <c r="BI140" s="145">
        <f>IF(N140="nulová",J140,0)</f>
        <v>0</v>
      </c>
      <c r="BJ140" s="14" t="s">
        <v>119</v>
      </c>
      <c r="BK140" s="145">
        <f>ROUND(I140*H140,2)</f>
        <v>0</v>
      </c>
      <c r="BL140" s="14" t="s">
        <v>118</v>
      </c>
      <c r="BM140" s="144" t="s">
        <v>159</v>
      </c>
    </row>
    <row r="141" spans="2:65" s="1" customFormat="1" ht="33" customHeight="1">
      <c r="B141" s="131"/>
      <c r="C141" s="132" t="s">
        <v>160</v>
      </c>
      <c r="D141" s="132" t="s">
        <v>114</v>
      </c>
      <c r="E141" s="133" t="s">
        <v>161</v>
      </c>
      <c r="F141" s="134" t="s">
        <v>162</v>
      </c>
      <c r="G141" s="135" t="s">
        <v>135</v>
      </c>
      <c r="H141" s="136">
        <v>2.2000000000000002</v>
      </c>
      <c r="I141" s="137"/>
      <c r="J141" s="138">
        <f>ROUND(I141*H141,2)</f>
        <v>0</v>
      </c>
      <c r="K141" s="139"/>
      <c r="L141" s="29"/>
      <c r="M141" s="140" t="s">
        <v>1</v>
      </c>
      <c r="N141" s="141" t="s">
        <v>42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118</v>
      </c>
      <c r="AT141" s="144" t="s">
        <v>114</v>
      </c>
      <c r="AU141" s="144" t="s">
        <v>119</v>
      </c>
      <c r="AY141" s="14" t="s">
        <v>112</v>
      </c>
      <c r="BE141" s="145">
        <f>IF(N141="základná",J141,0)</f>
        <v>0</v>
      </c>
      <c r="BF141" s="145">
        <f>IF(N141="znížená",J141,0)</f>
        <v>0</v>
      </c>
      <c r="BG141" s="145">
        <f>IF(N141="zákl. prenesená",J141,0)</f>
        <v>0</v>
      </c>
      <c r="BH141" s="145">
        <f>IF(N141="zníž. prenesená",J141,0)</f>
        <v>0</v>
      </c>
      <c r="BI141" s="145">
        <f>IF(N141="nulová",J141,0)</f>
        <v>0</v>
      </c>
      <c r="BJ141" s="14" t="s">
        <v>119</v>
      </c>
      <c r="BK141" s="145">
        <f>ROUND(I141*H141,2)</f>
        <v>0</v>
      </c>
      <c r="BL141" s="14" t="s">
        <v>118</v>
      </c>
      <c r="BM141" s="144" t="s">
        <v>163</v>
      </c>
    </row>
    <row r="142" spans="2:65" s="12" customFormat="1" ht="11.25">
      <c r="B142" s="146"/>
      <c r="D142" s="147" t="s">
        <v>121</v>
      </c>
      <c r="E142" s="148" t="s">
        <v>1</v>
      </c>
      <c r="F142" s="149" t="s">
        <v>164</v>
      </c>
      <c r="H142" s="150">
        <v>2.2000000000000002</v>
      </c>
      <c r="I142" s="151"/>
      <c r="L142" s="146"/>
      <c r="M142" s="152"/>
      <c r="T142" s="153"/>
      <c r="AT142" s="148" t="s">
        <v>121</v>
      </c>
      <c r="AU142" s="148" t="s">
        <v>119</v>
      </c>
      <c r="AV142" s="12" t="s">
        <v>119</v>
      </c>
      <c r="AW142" s="12" t="s">
        <v>34</v>
      </c>
      <c r="AX142" s="12" t="s">
        <v>81</v>
      </c>
      <c r="AY142" s="148" t="s">
        <v>112</v>
      </c>
    </row>
    <row r="143" spans="2:65" s="1" customFormat="1" ht="37.9" customHeight="1">
      <c r="B143" s="131"/>
      <c r="C143" s="132" t="s">
        <v>165</v>
      </c>
      <c r="D143" s="132" t="s">
        <v>114</v>
      </c>
      <c r="E143" s="133" t="s">
        <v>166</v>
      </c>
      <c r="F143" s="134" t="s">
        <v>167</v>
      </c>
      <c r="G143" s="135" t="s">
        <v>135</v>
      </c>
      <c r="H143" s="136">
        <v>46.2</v>
      </c>
      <c r="I143" s="137"/>
      <c r="J143" s="138">
        <f>ROUND(I143*H143,2)</f>
        <v>0</v>
      </c>
      <c r="K143" s="139"/>
      <c r="L143" s="29"/>
      <c r="M143" s="140" t="s">
        <v>1</v>
      </c>
      <c r="N143" s="141" t="s">
        <v>42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118</v>
      </c>
      <c r="AT143" s="144" t="s">
        <v>114</v>
      </c>
      <c r="AU143" s="144" t="s">
        <v>119</v>
      </c>
      <c r="AY143" s="14" t="s">
        <v>112</v>
      </c>
      <c r="BE143" s="145">
        <f>IF(N143="základná",J143,0)</f>
        <v>0</v>
      </c>
      <c r="BF143" s="145">
        <f>IF(N143="znížená",J143,0)</f>
        <v>0</v>
      </c>
      <c r="BG143" s="145">
        <f>IF(N143="zákl. prenesená",J143,0)</f>
        <v>0</v>
      </c>
      <c r="BH143" s="145">
        <f>IF(N143="zníž. prenesená",J143,0)</f>
        <v>0</v>
      </c>
      <c r="BI143" s="145">
        <f>IF(N143="nulová",J143,0)</f>
        <v>0</v>
      </c>
      <c r="BJ143" s="14" t="s">
        <v>119</v>
      </c>
      <c r="BK143" s="145">
        <f>ROUND(I143*H143,2)</f>
        <v>0</v>
      </c>
      <c r="BL143" s="14" t="s">
        <v>118</v>
      </c>
      <c r="BM143" s="144" t="s">
        <v>168</v>
      </c>
    </row>
    <row r="144" spans="2:65" s="12" customFormat="1" ht="11.25">
      <c r="B144" s="146"/>
      <c r="D144" s="147" t="s">
        <v>121</v>
      </c>
      <c r="E144" s="148" t="s">
        <v>1</v>
      </c>
      <c r="F144" s="149" t="s">
        <v>169</v>
      </c>
      <c r="H144" s="150">
        <v>46.2</v>
      </c>
      <c r="I144" s="151"/>
      <c r="L144" s="146"/>
      <c r="M144" s="152"/>
      <c r="T144" s="153"/>
      <c r="AT144" s="148" t="s">
        <v>121</v>
      </c>
      <c r="AU144" s="148" t="s">
        <v>119</v>
      </c>
      <c r="AV144" s="12" t="s">
        <v>119</v>
      </c>
      <c r="AW144" s="12" t="s">
        <v>34</v>
      </c>
      <c r="AX144" s="12" t="s">
        <v>81</v>
      </c>
      <c r="AY144" s="148" t="s">
        <v>112</v>
      </c>
    </row>
    <row r="145" spans="2:65" s="1" customFormat="1" ht="24.2" customHeight="1">
      <c r="B145" s="131"/>
      <c r="C145" s="132" t="s">
        <v>170</v>
      </c>
      <c r="D145" s="132" t="s">
        <v>114</v>
      </c>
      <c r="E145" s="133" t="s">
        <v>171</v>
      </c>
      <c r="F145" s="134" t="s">
        <v>172</v>
      </c>
      <c r="G145" s="135" t="s">
        <v>135</v>
      </c>
      <c r="H145" s="136">
        <v>2.2000000000000002</v>
      </c>
      <c r="I145" s="137"/>
      <c r="J145" s="138">
        <f>ROUND(I145*H145,2)</f>
        <v>0</v>
      </c>
      <c r="K145" s="139"/>
      <c r="L145" s="29"/>
      <c r="M145" s="140" t="s">
        <v>1</v>
      </c>
      <c r="N145" s="141" t="s">
        <v>42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118</v>
      </c>
      <c r="AT145" s="144" t="s">
        <v>114</v>
      </c>
      <c r="AU145" s="144" t="s">
        <v>119</v>
      </c>
      <c r="AY145" s="14" t="s">
        <v>112</v>
      </c>
      <c r="BE145" s="145">
        <f>IF(N145="základná",J145,0)</f>
        <v>0</v>
      </c>
      <c r="BF145" s="145">
        <f>IF(N145="znížená",J145,0)</f>
        <v>0</v>
      </c>
      <c r="BG145" s="145">
        <f>IF(N145="zákl. prenesená",J145,0)</f>
        <v>0</v>
      </c>
      <c r="BH145" s="145">
        <f>IF(N145="zníž. prenesená",J145,0)</f>
        <v>0</v>
      </c>
      <c r="BI145" s="145">
        <f>IF(N145="nulová",J145,0)</f>
        <v>0</v>
      </c>
      <c r="BJ145" s="14" t="s">
        <v>119</v>
      </c>
      <c r="BK145" s="145">
        <f>ROUND(I145*H145,2)</f>
        <v>0</v>
      </c>
      <c r="BL145" s="14" t="s">
        <v>118</v>
      </c>
      <c r="BM145" s="144" t="s">
        <v>173</v>
      </c>
    </row>
    <row r="146" spans="2:65" s="1" customFormat="1" ht="24.2" customHeight="1">
      <c r="B146" s="131"/>
      <c r="C146" s="132" t="s">
        <v>174</v>
      </c>
      <c r="D146" s="132" t="s">
        <v>114</v>
      </c>
      <c r="E146" s="133" t="s">
        <v>175</v>
      </c>
      <c r="F146" s="134" t="s">
        <v>176</v>
      </c>
      <c r="G146" s="135" t="s">
        <v>177</v>
      </c>
      <c r="H146" s="136">
        <v>2.42</v>
      </c>
      <c r="I146" s="137"/>
      <c r="J146" s="138">
        <f>ROUND(I146*H146,2)</f>
        <v>0</v>
      </c>
      <c r="K146" s="139"/>
      <c r="L146" s="29"/>
      <c r="M146" s="140" t="s">
        <v>1</v>
      </c>
      <c r="N146" s="141" t="s">
        <v>42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118</v>
      </c>
      <c r="AT146" s="144" t="s">
        <v>114</v>
      </c>
      <c r="AU146" s="144" t="s">
        <v>119</v>
      </c>
      <c r="AY146" s="14" t="s">
        <v>112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4" t="s">
        <v>119</v>
      </c>
      <c r="BK146" s="145">
        <f>ROUND(I146*H146,2)</f>
        <v>0</v>
      </c>
      <c r="BL146" s="14" t="s">
        <v>118</v>
      </c>
      <c r="BM146" s="144" t="s">
        <v>178</v>
      </c>
    </row>
    <row r="147" spans="2:65" s="12" customFormat="1" ht="11.25">
      <c r="B147" s="146"/>
      <c r="D147" s="147" t="s">
        <v>121</v>
      </c>
      <c r="E147" s="148" t="s">
        <v>1</v>
      </c>
      <c r="F147" s="149" t="s">
        <v>179</v>
      </c>
      <c r="H147" s="150">
        <v>2.4200000000000004</v>
      </c>
      <c r="I147" s="151"/>
      <c r="L147" s="146"/>
      <c r="M147" s="152"/>
      <c r="T147" s="153"/>
      <c r="AT147" s="148" t="s">
        <v>121</v>
      </c>
      <c r="AU147" s="148" t="s">
        <v>119</v>
      </c>
      <c r="AV147" s="12" t="s">
        <v>119</v>
      </c>
      <c r="AW147" s="12" t="s">
        <v>34</v>
      </c>
      <c r="AX147" s="12" t="s">
        <v>81</v>
      </c>
      <c r="AY147" s="148" t="s">
        <v>112</v>
      </c>
    </row>
    <row r="148" spans="2:65" s="1" customFormat="1" ht="24.2" customHeight="1">
      <c r="B148" s="131"/>
      <c r="C148" s="132" t="s">
        <v>180</v>
      </c>
      <c r="D148" s="132" t="s">
        <v>114</v>
      </c>
      <c r="E148" s="133" t="s">
        <v>181</v>
      </c>
      <c r="F148" s="134" t="s">
        <v>182</v>
      </c>
      <c r="G148" s="135" t="s">
        <v>135</v>
      </c>
      <c r="H148" s="136">
        <v>4.1399999999999997</v>
      </c>
      <c r="I148" s="137"/>
      <c r="J148" s="138">
        <f>ROUND(I148*H148,2)</f>
        <v>0</v>
      </c>
      <c r="K148" s="139"/>
      <c r="L148" s="29"/>
      <c r="M148" s="140" t="s">
        <v>1</v>
      </c>
      <c r="N148" s="141" t="s">
        <v>42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118</v>
      </c>
      <c r="AT148" s="144" t="s">
        <v>114</v>
      </c>
      <c r="AU148" s="144" t="s">
        <v>119</v>
      </c>
      <c r="AY148" s="14" t="s">
        <v>112</v>
      </c>
      <c r="BE148" s="145">
        <f>IF(N148="základná",J148,0)</f>
        <v>0</v>
      </c>
      <c r="BF148" s="145">
        <f>IF(N148="znížená",J148,0)</f>
        <v>0</v>
      </c>
      <c r="BG148" s="145">
        <f>IF(N148="zákl. prenesená",J148,0)</f>
        <v>0</v>
      </c>
      <c r="BH148" s="145">
        <f>IF(N148="zníž. prenesená",J148,0)</f>
        <v>0</v>
      </c>
      <c r="BI148" s="145">
        <f>IF(N148="nulová",J148,0)</f>
        <v>0</v>
      </c>
      <c r="BJ148" s="14" t="s">
        <v>119</v>
      </c>
      <c r="BK148" s="145">
        <f>ROUND(I148*H148,2)</f>
        <v>0</v>
      </c>
      <c r="BL148" s="14" t="s">
        <v>118</v>
      </c>
      <c r="BM148" s="144" t="s">
        <v>183</v>
      </c>
    </row>
    <row r="149" spans="2:65" s="12" customFormat="1" ht="11.25">
      <c r="B149" s="146"/>
      <c r="D149" s="147" t="s">
        <v>121</v>
      </c>
      <c r="E149" s="148" t="s">
        <v>1</v>
      </c>
      <c r="F149" s="149" t="s">
        <v>184</v>
      </c>
      <c r="H149" s="150">
        <v>4.1399999999999997</v>
      </c>
      <c r="I149" s="151"/>
      <c r="L149" s="146"/>
      <c r="M149" s="152"/>
      <c r="T149" s="153"/>
      <c r="AT149" s="148" t="s">
        <v>121</v>
      </c>
      <c r="AU149" s="148" t="s">
        <v>119</v>
      </c>
      <c r="AV149" s="12" t="s">
        <v>119</v>
      </c>
      <c r="AW149" s="12" t="s">
        <v>34</v>
      </c>
      <c r="AX149" s="12" t="s">
        <v>81</v>
      </c>
      <c r="AY149" s="148" t="s">
        <v>112</v>
      </c>
    </row>
    <row r="150" spans="2:65" s="1" customFormat="1" ht="24.2" customHeight="1">
      <c r="B150" s="131"/>
      <c r="C150" s="132" t="s">
        <v>185</v>
      </c>
      <c r="D150" s="132" t="s">
        <v>114</v>
      </c>
      <c r="E150" s="133" t="s">
        <v>186</v>
      </c>
      <c r="F150" s="134" t="s">
        <v>187</v>
      </c>
      <c r="G150" s="135" t="s">
        <v>135</v>
      </c>
      <c r="H150" s="136">
        <v>25.408999999999999</v>
      </c>
      <c r="I150" s="137"/>
      <c r="J150" s="138">
        <f>ROUND(I150*H150,2)</f>
        <v>0</v>
      </c>
      <c r="K150" s="139"/>
      <c r="L150" s="29"/>
      <c r="M150" s="140" t="s">
        <v>1</v>
      </c>
      <c r="N150" s="141" t="s">
        <v>42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118</v>
      </c>
      <c r="AT150" s="144" t="s">
        <v>114</v>
      </c>
      <c r="AU150" s="144" t="s">
        <v>119</v>
      </c>
      <c r="AY150" s="14" t="s">
        <v>112</v>
      </c>
      <c r="BE150" s="145">
        <f>IF(N150="základná",J150,0)</f>
        <v>0</v>
      </c>
      <c r="BF150" s="145">
        <f>IF(N150="znížená",J150,0)</f>
        <v>0</v>
      </c>
      <c r="BG150" s="145">
        <f>IF(N150="zákl. prenesená",J150,0)</f>
        <v>0</v>
      </c>
      <c r="BH150" s="145">
        <f>IF(N150="zníž. prenesená",J150,0)</f>
        <v>0</v>
      </c>
      <c r="BI150" s="145">
        <f>IF(N150="nulová",J150,0)</f>
        <v>0</v>
      </c>
      <c r="BJ150" s="14" t="s">
        <v>119</v>
      </c>
      <c r="BK150" s="145">
        <f>ROUND(I150*H150,2)</f>
        <v>0</v>
      </c>
      <c r="BL150" s="14" t="s">
        <v>118</v>
      </c>
      <c r="BM150" s="144" t="s">
        <v>188</v>
      </c>
    </row>
    <row r="151" spans="2:65" s="12" customFormat="1" ht="11.25">
      <c r="B151" s="146"/>
      <c r="D151" s="147" t="s">
        <v>121</v>
      </c>
      <c r="E151" s="148" t="s">
        <v>1</v>
      </c>
      <c r="F151" s="149" t="s">
        <v>189</v>
      </c>
      <c r="H151" s="150">
        <v>25.408800000000006</v>
      </c>
      <c r="I151" s="151"/>
      <c r="L151" s="146"/>
      <c r="M151" s="152"/>
      <c r="T151" s="153"/>
      <c r="AT151" s="148" t="s">
        <v>121</v>
      </c>
      <c r="AU151" s="148" t="s">
        <v>119</v>
      </c>
      <c r="AV151" s="12" t="s">
        <v>119</v>
      </c>
      <c r="AW151" s="12" t="s">
        <v>34</v>
      </c>
      <c r="AX151" s="12" t="s">
        <v>81</v>
      </c>
      <c r="AY151" s="148" t="s">
        <v>112</v>
      </c>
    </row>
    <row r="152" spans="2:65" s="1" customFormat="1" ht="24.2" customHeight="1">
      <c r="B152" s="131"/>
      <c r="C152" s="132" t="s">
        <v>190</v>
      </c>
      <c r="D152" s="132" t="s">
        <v>114</v>
      </c>
      <c r="E152" s="133" t="s">
        <v>191</v>
      </c>
      <c r="F152" s="134" t="s">
        <v>192</v>
      </c>
      <c r="G152" s="135" t="s">
        <v>135</v>
      </c>
      <c r="H152" s="136">
        <v>4.149</v>
      </c>
      <c r="I152" s="137"/>
      <c r="J152" s="138">
        <f>ROUND(I152*H152,2)</f>
        <v>0</v>
      </c>
      <c r="K152" s="139"/>
      <c r="L152" s="29"/>
      <c r="M152" s="140" t="s">
        <v>1</v>
      </c>
      <c r="N152" s="141" t="s">
        <v>42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118</v>
      </c>
      <c r="AT152" s="144" t="s">
        <v>114</v>
      </c>
      <c r="AU152" s="144" t="s">
        <v>119</v>
      </c>
      <c r="AY152" s="14" t="s">
        <v>112</v>
      </c>
      <c r="BE152" s="145">
        <f>IF(N152="základná",J152,0)</f>
        <v>0</v>
      </c>
      <c r="BF152" s="145">
        <f>IF(N152="znížená",J152,0)</f>
        <v>0</v>
      </c>
      <c r="BG152" s="145">
        <f>IF(N152="zákl. prenesená",J152,0)</f>
        <v>0</v>
      </c>
      <c r="BH152" s="145">
        <f>IF(N152="zníž. prenesená",J152,0)</f>
        <v>0</v>
      </c>
      <c r="BI152" s="145">
        <f>IF(N152="nulová",J152,0)</f>
        <v>0</v>
      </c>
      <c r="BJ152" s="14" t="s">
        <v>119</v>
      </c>
      <c r="BK152" s="145">
        <f>ROUND(I152*H152,2)</f>
        <v>0</v>
      </c>
      <c r="BL152" s="14" t="s">
        <v>118</v>
      </c>
      <c r="BM152" s="144" t="s">
        <v>193</v>
      </c>
    </row>
    <row r="153" spans="2:65" s="12" customFormat="1" ht="11.25">
      <c r="B153" s="146"/>
      <c r="D153" s="147" t="s">
        <v>121</v>
      </c>
      <c r="E153" s="148" t="s">
        <v>1</v>
      </c>
      <c r="F153" s="149" t="s">
        <v>194</v>
      </c>
      <c r="H153" s="150">
        <v>4.1489999999999991</v>
      </c>
      <c r="I153" s="151"/>
      <c r="L153" s="146"/>
      <c r="M153" s="152"/>
      <c r="T153" s="153"/>
      <c r="AT153" s="148" t="s">
        <v>121</v>
      </c>
      <c r="AU153" s="148" t="s">
        <v>119</v>
      </c>
      <c r="AV153" s="12" t="s">
        <v>119</v>
      </c>
      <c r="AW153" s="12" t="s">
        <v>34</v>
      </c>
      <c r="AX153" s="12" t="s">
        <v>81</v>
      </c>
      <c r="AY153" s="148" t="s">
        <v>112</v>
      </c>
    </row>
    <row r="154" spans="2:65" s="1" customFormat="1" ht="24.2" customHeight="1">
      <c r="B154" s="131"/>
      <c r="C154" s="132" t="s">
        <v>195</v>
      </c>
      <c r="D154" s="132" t="s">
        <v>114</v>
      </c>
      <c r="E154" s="133" t="s">
        <v>196</v>
      </c>
      <c r="F154" s="134" t="s">
        <v>197</v>
      </c>
      <c r="G154" s="135" t="s">
        <v>117</v>
      </c>
      <c r="H154" s="136">
        <v>68</v>
      </c>
      <c r="I154" s="137"/>
      <c r="J154" s="138">
        <f>ROUND(I154*H154,2)</f>
        <v>0</v>
      </c>
      <c r="K154" s="139"/>
      <c r="L154" s="29"/>
      <c r="M154" s="140" t="s">
        <v>1</v>
      </c>
      <c r="N154" s="141" t="s">
        <v>42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118</v>
      </c>
      <c r="AT154" s="144" t="s">
        <v>114</v>
      </c>
      <c r="AU154" s="144" t="s">
        <v>119</v>
      </c>
      <c r="AY154" s="14" t="s">
        <v>112</v>
      </c>
      <c r="BE154" s="145">
        <f>IF(N154="základná",J154,0)</f>
        <v>0</v>
      </c>
      <c r="BF154" s="145">
        <f>IF(N154="znížená",J154,0)</f>
        <v>0</v>
      </c>
      <c r="BG154" s="145">
        <f>IF(N154="zákl. prenesená",J154,0)</f>
        <v>0</v>
      </c>
      <c r="BH154" s="145">
        <f>IF(N154="zníž. prenesená",J154,0)</f>
        <v>0</v>
      </c>
      <c r="BI154" s="145">
        <f>IF(N154="nulová",J154,0)</f>
        <v>0</v>
      </c>
      <c r="BJ154" s="14" t="s">
        <v>119</v>
      </c>
      <c r="BK154" s="145">
        <f>ROUND(I154*H154,2)</f>
        <v>0</v>
      </c>
      <c r="BL154" s="14" t="s">
        <v>118</v>
      </c>
      <c r="BM154" s="144" t="s">
        <v>198</v>
      </c>
    </row>
    <row r="155" spans="2:65" s="1" customFormat="1" ht="16.5" customHeight="1">
      <c r="B155" s="131"/>
      <c r="C155" s="154" t="s">
        <v>199</v>
      </c>
      <c r="D155" s="154" t="s">
        <v>200</v>
      </c>
      <c r="E155" s="155" t="s">
        <v>201</v>
      </c>
      <c r="F155" s="156" t="s">
        <v>202</v>
      </c>
      <c r="G155" s="157" t="s">
        <v>203</v>
      </c>
      <c r="H155" s="158">
        <v>2.101</v>
      </c>
      <c r="I155" s="159"/>
      <c r="J155" s="160">
        <f>ROUND(I155*H155,2)</f>
        <v>0</v>
      </c>
      <c r="K155" s="161"/>
      <c r="L155" s="162"/>
      <c r="M155" s="163" t="s">
        <v>1</v>
      </c>
      <c r="N155" s="164" t="s">
        <v>42</v>
      </c>
      <c r="P155" s="142">
        <f>O155*H155</f>
        <v>0</v>
      </c>
      <c r="Q155" s="142">
        <v>1E-3</v>
      </c>
      <c r="R155" s="142">
        <f>Q155*H155</f>
        <v>2.101E-3</v>
      </c>
      <c r="S155" s="142">
        <v>0</v>
      </c>
      <c r="T155" s="143">
        <f>S155*H155</f>
        <v>0</v>
      </c>
      <c r="AR155" s="144" t="s">
        <v>151</v>
      </c>
      <c r="AT155" s="144" t="s">
        <v>200</v>
      </c>
      <c r="AU155" s="144" t="s">
        <v>119</v>
      </c>
      <c r="AY155" s="14" t="s">
        <v>112</v>
      </c>
      <c r="BE155" s="145">
        <f>IF(N155="základná",J155,0)</f>
        <v>0</v>
      </c>
      <c r="BF155" s="145">
        <f>IF(N155="znížená",J155,0)</f>
        <v>0</v>
      </c>
      <c r="BG155" s="145">
        <f>IF(N155="zákl. prenesená",J155,0)</f>
        <v>0</v>
      </c>
      <c r="BH155" s="145">
        <f>IF(N155="zníž. prenesená",J155,0)</f>
        <v>0</v>
      </c>
      <c r="BI155" s="145">
        <f>IF(N155="nulová",J155,0)</f>
        <v>0</v>
      </c>
      <c r="BJ155" s="14" t="s">
        <v>119</v>
      </c>
      <c r="BK155" s="145">
        <f>ROUND(I155*H155,2)</f>
        <v>0</v>
      </c>
      <c r="BL155" s="14" t="s">
        <v>118</v>
      </c>
      <c r="BM155" s="144" t="s">
        <v>204</v>
      </c>
    </row>
    <row r="156" spans="2:65" s="12" customFormat="1" ht="11.25">
      <c r="B156" s="146"/>
      <c r="D156" s="147" t="s">
        <v>121</v>
      </c>
      <c r="F156" s="149" t="s">
        <v>205</v>
      </c>
      <c r="H156" s="150">
        <v>2.101</v>
      </c>
      <c r="I156" s="151"/>
      <c r="L156" s="146"/>
      <c r="M156" s="152"/>
      <c r="T156" s="153"/>
      <c r="AT156" s="148" t="s">
        <v>121</v>
      </c>
      <c r="AU156" s="148" t="s">
        <v>119</v>
      </c>
      <c r="AV156" s="12" t="s">
        <v>119</v>
      </c>
      <c r="AW156" s="12" t="s">
        <v>3</v>
      </c>
      <c r="AX156" s="12" t="s">
        <v>81</v>
      </c>
      <c r="AY156" s="148" t="s">
        <v>112</v>
      </c>
    </row>
    <row r="157" spans="2:65" s="1" customFormat="1" ht="24.2" customHeight="1">
      <c r="B157" s="131"/>
      <c r="C157" s="132" t="s">
        <v>206</v>
      </c>
      <c r="D157" s="132" t="s">
        <v>114</v>
      </c>
      <c r="E157" s="133" t="s">
        <v>207</v>
      </c>
      <c r="F157" s="134" t="s">
        <v>208</v>
      </c>
      <c r="G157" s="135" t="s">
        <v>117</v>
      </c>
      <c r="H157" s="136">
        <v>544</v>
      </c>
      <c r="I157" s="137"/>
      <c r="J157" s="138">
        <f>ROUND(I157*H157,2)</f>
        <v>0</v>
      </c>
      <c r="K157" s="139"/>
      <c r="L157" s="29"/>
      <c r="M157" s="140" t="s">
        <v>1</v>
      </c>
      <c r="N157" s="141" t="s">
        <v>42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118</v>
      </c>
      <c r="AT157" s="144" t="s">
        <v>114</v>
      </c>
      <c r="AU157" s="144" t="s">
        <v>119</v>
      </c>
      <c r="AY157" s="14" t="s">
        <v>112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4" t="s">
        <v>119</v>
      </c>
      <c r="BK157" s="145">
        <f>ROUND(I157*H157,2)</f>
        <v>0</v>
      </c>
      <c r="BL157" s="14" t="s">
        <v>118</v>
      </c>
      <c r="BM157" s="144" t="s">
        <v>209</v>
      </c>
    </row>
    <row r="158" spans="2:65" s="1" customFormat="1" ht="16.5" customHeight="1">
      <c r="B158" s="131"/>
      <c r="C158" s="154" t="s">
        <v>7</v>
      </c>
      <c r="D158" s="154" t="s">
        <v>200</v>
      </c>
      <c r="E158" s="155" t="s">
        <v>201</v>
      </c>
      <c r="F158" s="156" t="s">
        <v>202</v>
      </c>
      <c r="G158" s="157" t="s">
        <v>203</v>
      </c>
      <c r="H158" s="158">
        <v>16.809999999999999</v>
      </c>
      <c r="I158" s="159"/>
      <c r="J158" s="160">
        <f>ROUND(I158*H158,2)</f>
        <v>0</v>
      </c>
      <c r="K158" s="161"/>
      <c r="L158" s="162"/>
      <c r="M158" s="163" t="s">
        <v>1</v>
      </c>
      <c r="N158" s="164" t="s">
        <v>42</v>
      </c>
      <c r="P158" s="142">
        <f>O158*H158</f>
        <v>0</v>
      </c>
      <c r="Q158" s="142">
        <v>1E-3</v>
      </c>
      <c r="R158" s="142">
        <f>Q158*H158</f>
        <v>1.6809999999999999E-2</v>
      </c>
      <c r="S158" s="142">
        <v>0</v>
      </c>
      <c r="T158" s="143">
        <f>S158*H158</f>
        <v>0</v>
      </c>
      <c r="AR158" s="144" t="s">
        <v>151</v>
      </c>
      <c r="AT158" s="144" t="s">
        <v>200</v>
      </c>
      <c r="AU158" s="144" t="s">
        <v>119</v>
      </c>
      <c r="AY158" s="14" t="s">
        <v>112</v>
      </c>
      <c r="BE158" s="145">
        <f>IF(N158="základná",J158,0)</f>
        <v>0</v>
      </c>
      <c r="BF158" s="145">
        <f>IF(N158="znížená",J158,0)</f>
        <v>0</v>
      </c>
      <c r="BG158" s="145">
        <f>IF(N158="zákl. prenesená",J158,0)</f>
        <v>0</v>
      </c>
      <c r="BH158" s="145">
        <f>IF(N158="zníž. prenesená",J158,0)</f>
        <v>0</v>
      </c>
      <c r="BI158" s="145">
        <f>IF(N158="nulová",J158,0)</f>
        <v>0</v>
      </c>
      <c r="BJ158" s="14" t="s">
        <v>119</v>
      </c>
      <c r="BK158" s="145">
        <f>ROUND(I158*H158,2)</f>
        <v>0</v>
      </c>
      <c r="BL158" s="14" t="s">
        <v>118</v>
      </c>
      <c r="BM158" s="144" t="s">
        <v>210</v>
      </c>
    </row>
    <row r="159" spans="2:65" s="12" customFormat="1" ht="11.25">
      <c r="B159" s="146"/>
      <c r="D159" s="147" t="s">
        <v>121</v>
      </c>
      <c r="F159" s="149" t="s">
        <v>211</v>
      </c>
      <c r="H159" s="150">
        <v>16.809999999999999</v>
      </c>
      <c r="I159" s="151"/>
      <c r="L159" s="146"/>
      <c r="M159" s="152"/>
      <c r="T159" s="153"/>
      <c r="AT159" s="148" t="s">
        <v>121</v>
      </c>
      <c r="AU159" s="148" t="s">
        <v>119</v>
      </c>
      <c r="AV159" s="12" t="s">
        <v>119</v>
      </c>
      <c r="AW159" s="12" t="s">
        <v>3</v>
      </c>
      <c r="AX159" s="12" t="s">
        <v>81</v>
      </c>
      <c r="AY159" s="148" t="s">
        <v>112</v>
      </c>
    </row>
    <row r="160" spans="2:65" s="1" customFormat="1" ht="21.75" customHeight="1">
      <c r="B160" s="131"/>
      <c r="C160" s="132" t="s">
        <v>212</v>
      </c>
      <c r="D160" s="132" t="s">
        <v>114</v>
      </c>
      <c r="E160" s="133" t="s">
        <v>213</v>
      </c>
      <c r="F160" s="134" t="s">
        <v>214</v>
      </c>
      <c r="G160" s="135" t="s">
        <v>117</v>
      </c>
      <c r="H160" s="136">
        <v>68</v>
      </c>
      <c r="I160" s="137"/>
      <c r="J160" s="138">
        <f>ROUND(I160*H160,2)</f>
        <v>0</v>
      </c>
      <c r="K160" s="139"/>
      <c r="L160" s="29"/>
      <c r="M160" s="140" t="s">
        <v>1</v>
      </c>
      <c r="N160" s="141" t="s">
        <v>42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118</v>
      </c>
      <c r="AT160" s="144" t="s">
        <v>114</v>
      </c>
      <c r="AU160" s="144" t="s">
        <v>119</v>
      </c>
      <c r="AY160" s="14" t="s">
        <v>112</v>
      </c>
      <c r="BE160" s="145">
        <f>IF(N160="základná",J160,0)</f>
        <v>0</v>
      </c>
      <c r="BF160" s="145">
        <f>IF(N160="znížená",J160,0)</f>
        <v>0</v>
      </c>
      <c r="BG160" s="145">
        <f>IF(N160="zákl. prenesená",J160,0)</f>
        <v>0</v>
      </c>
      <c r="BH160" s="145">
        <f>IF(N160="zníž. prenesená",J160,0)</f>
        <v>0</v>
      </c>
      <c r="BI160" s="145">
        <f>IF(N160="nulová",J160,0)</f>
        <v>0</v>
      </c>
      <c r="BJ160" s="14" t="s">
        <v>119</v>
      </c>
      <c r="BK160" s="145">
        <f>ROUND(I160*H160,2)</f>
        <v>0</v>
      </c>
      <c r="BL160" s="14" t="s">
        <v>118</v>
      </c>
      <c r="BM160" s="144" t="s">
        <v>215</v>
      </c>
    </row>
    <row r="161" spans="2:65" s="12" customFormat="1" ht="11.25">
      <c r="B161" s="146"/>
      <c r="D161" s="147" t="s">
        <v>121</v>
      </c>
      <c r="E161" s="148" t="s">
        <v>1</v>
      </c>
      <c r="F161" s="149" t="s">
        <v>216</v>
      </c>
      <c r="H161" s="150">
        <v>68</v>
      </c>
      <c r="I161" s="151"/>
      <c r="L161" s="146"/>
      <c r="M161" s="152"/>
      <c r="T161" s="153"/>
      <c r="AT161" s="148" t="s">
        <v>121</v>
      </c>
      <c r="AU161" s="148" t="s">
        <v>119</v>
      </c>
      <c r="AV161" s="12" t="s">
        <v>119</v>
      </c>
      <c r="AW161" s="12" t="s">
        <v>34</v>
      </c>
      <c r="AX161" s="12" t="s">
        <v>81</v>
      </c>
      <c r="AY161" s="148" t="s">
        <v>112</v>
      </c>
    </row>
    <row r="162" spans="2:65" s="1" customFormat="1" ht="16.5" customHeight="1">
      <c r="B162" s="131"/>
      <c r="C162" s="132" t="s">
        <v>217</v>
      </c>
      <c r="D162" s="132" t="s">
        <v>114</v>
      </c>
      <c r="E162" s="133" t="s">
        <v>218</v>
      </c>
      <c r="F162" s="134" t="s">
        <v>219</v>
      </c>
      <c r="G162" s="135" t="s">
        <v>117</v>
      </c>
      <c r="H162" s="136">
        <v>544</v>
      </c>
      <c r="I162" s="137"/>
      <c r="J162" s="138">
        <f>ROUND(I162*H162,2)</f>
        <v>0</v>
      </c>
      <c r="K162" s="139"/>
      <c r="L162" s="29"/>
      <c r="M162" s="140" t="s">
        <v>1</v>
      </c>
      <c r="N162" s="141" t="s">
        <v>42</v>
      </c>
      <c r="P162" s="142">
        <f>O162*H162</f>
        <v>0</v>
      </c>
      <c r="Q162" s="142">
        <v>0</v>
      </c>
      <c r="R162" s="142">
        <f>Q162*H162</f>
        <v>0</v>
      </c>
      <c r="S162" s="142">
        <v>0</v>
      </c>
      <c r="T162" s="143">
        <f>S162*H162</f>
        <v>0</v>
      </c>
      <c r="AR162" s="144" t="s">
        <v>118</v>
      </c>
      <c r="AT162" s="144" t="s">
        <v>114</v>
      </c>
      <c r="AU162" s="144" t="s">
        <v>119</v>
      </c>
      <c r="AY162" s="14" t="s">
        <v>112</v>
      </c>
      <c r="BE162" s="145">
        <f>IF(N162="základná",J162,0)</f>
        <v>0</v>
      </c>
      <c r="BF162" s="145">
        <f>IF(N162="znížená",J162,0)</f>
        <v>0</v>
      </c>
      <c r="BG162" s="145">
        <f>IF(N162="zákl. prenesená",J162,0)</f>
        <v>0</v>
      </c>
      <c r="BH162" s="145">
        <f>IF(N162="zníž. prenesená",J162,0)</f>
        <v>0</v>
      </c>
      <c r="BI162" s="145">
        <f>IF(N162="nulová",J162,0)</f>
        <v>0</v>
      </c>
      <c r="BJ162" s="14" t="s">
        <v>119</v>
      </c>
      <c r="BK162" s="145">
        <f>ROUND(I162*H162,2)</f>
        <v>0</v>
      </c>
      <c r="BL162" s="14" t="s">
        <v>118</v>
      </c>
      <c r="BM162" s="144" t="s">
        <v>220</v>
      </c>
    </row>
    <row r="163" spans="2:65" s="12" customFormat="1" ht="11.25">
      <c r="B163" s="146"/>
      <c r="D163" s="147" t="s">
        <v>121</v>
      </c>
      <c r="E163" s="148" t="s">
        <v>1</v>
      </c>
      <c r="F163" s="149" t="s">
        <v>221</v>
      </c>
      <c r="H163" s="150">
        <v>544</v>
      </c>
      <c r="I163" s="151"/>
      <c r="L163" s="146"/>
      <c r="M163" s="152"/>
      <c r="T163" s="153"/>
      <c r="AT163" s="148" t="s">
        <v>121</v>
      </c>
      <c r="AU163" s="148" t="s">
        <v>119</v>
      </c>
      <c r="AV163" s="12" t="s">
        <v>119</v>
      </c>
      <c r="AW163" s="12" t="s">
        <v>34</v>
      </c>
      <c r="AX163" s="12" t="s">
        <v>81</v>
      </c>
      <c r="AY163" s="148" t="s">
        <v>112</v>
      </c>
    </row>
    <row r="164" spans="2:65" s="11" customFormat="1" ht="22.9" customHeight="1">
      <c r="B164" s="119"/>
      <c r="D164" s="120" t="s">
        <v>75</v>
      </c>
      <c r="E164" s="129" t="s">
        <v>119</v>
      </c>
      <c r="F164" s="129" t="s">
        <v>222</v>
      </c>
      <c r="I164" s="122"/>
      <c r="J164" s="130">
        <f>BK164</f>
        <v>0</v>
      </c>
      <c r="L164" s="119"/>
      <c r="M164" s="124"/>
      <c r="P164" s="125">
        <f>SUM(P165:P170)</f>
        <v>0</v>
      </c>
      <c r="R164" s="125">
        <f>SUM(R165:R170)</f>
        <v>10.344644907999999</v>
      </c>
      <c r="T164" s="126">
        <f>SUM(T165:T170)</f>
        <v>0</v>
      </c>
      <c r="AR164" s="120" t="s">
        <v>81</v>
      </c>
      <c r="AT164" s="127" t="s">
        <v>75</v>
      </c>
      <c r="AU164" s="127" t="s">
        <v>81</v>
      </c>
      <c r="AY164" s="120" t="s">
        <v>112</v>
      </c>
      <c r="BK164" s="128">
        <f>SUM(BK165:BK170)</f>
        <v>0</v>
      </c>
    </row>
    <row r="165" spans="2:65" s="1" customFormat="1" ht="24.2" customHeight="1">
      <c r="B165" s="131"/>
      <c r="C165" s="132" t="s">
        <v>223</v>
      </c>
      <c r="D165" s="132" t="s">
        <v>114</v>
      </c>
      <c r="E165" s="133" t="s">
        <v>224</v>
      </c>
      <c r="F165" s="134" t="s">
        <v>225</v>
      </c>
      <c r="G165" s="135" t="s">
        <v>135</v>
      </c>
      <c r="H165" s="136">
        <v>4.1399999999999997</v>
      </c>
      <c r="I165" s="137"/>
      <c r="J165" s="138">
        <f>ROUND(I165*H165,2)</f>
        <v>0</v>
      </c>
      <c r="K165" s="139"/>
      <c r="L165" s="29"/>
      <c r="M165" s="140" t="s">
        <v>1</v>
      </c>
      <c r="N165" s="141" t="s">
        <v>42</v>
      </c>
      <c r="P165" s="142">
        <f>O165*H165</f>
        <v>0</v>
      </c>
      <c r="Q165" s="142">
        <v>2.2000000000000001E-6</v>
      </c>
      <c r="R165" s="142">
        <f>Q165*H165</f>
        <v>9.1079999999999999E-6</v>
      </c>
      <c r="S165" s="142">
        <v>0</v>
      </c>
      <c r="T165" s="143">
        <f>S165*H165</f>
        <v>0</v>
      </c>
      <c r="AR165" s="144" t="s">
        <v>118</v>
      </c>
      <c r="AT165" s="144" t="s">
        <v>114</v>
      </c>
      <c r="AU165" s="144" t="s">
        <v>119</v>
      </c>
      <c r="AY165" s="14" t="s">
        <v>112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4" t="s">
        <v>119</v>
      </c>
      <c r="BK165" s="145">
        <f>ROUND(I165*H165,2)</f>
        <v>0</v>
      </c>
      <c r="BL165" s="14" t="s">
        <v>118</v>
      </c>
      <c r="BM165" s="144" t="s">
        <v>226</v>
      </c>
    </row>
    <row r="166" spans="2:65" s="12" customFormat="1" ht="11.25">
      <c r="B166" s="146"/>
      <c r="D166" s="147" t="s">
        <v>121</v>
      </c>
      <c r="E166" s="148" t="s">
        <v>1</v>
      </c>
      <c r="F166" s="149" t="s">
        <v>227</v>
      </c>
      <c r="H166" s="150">
        <v>4.1399999999999997</v>
      </c>
      <c r="I166" s="151"/>
      <c r="L166" s="146"/>
      <c r="M166" s="152"/>
      <c r="T166" s="153"/>
      <c r="AT166" s="148" t="s">
        <v>121</v>
      </c>
      <c r="AU166" s="148" t="s">
        <v>119</v>
      </c>
      <c r="AV166" s="12" t="s">
        <v>119</v>
      </c>
      <c r="AW166" s="12" t="s">
        <v>34</v>
      </c>
      <c r="AX166" s="12" t="s">
        <v>81</v>
      </c>
      <c r="AY166" s="148" t="s">
        <v>112</v>
      </c>
    </row>
    <row r="167" spans="2:65" s="1" customFormat="1" ht="24.2" customHeight="1">
      <c r="B167" s="131"/>
      <c r="C167" s="154" t="s">
        <v>228</v>
      </c>
      <c r="D167" s="154" t="s">
        <v>200</v>
      </c>
      <c r="E167" s="155" t="s">
        <v>229</v>
      </c>
      <c r="F167" s="156" t="s">
        <v>230</v>
      </c>
      <c r="G167" s="157" t="s">
        <v>135</v>
      </c>
      <c r="H167" s="158">
        <v>4.181</v>
      </c>
      <c r="I167" s="159"/>
      <c r="J167" s="160">
        <f>ROUND(I167*H167,2)</f>
        <v>0</v>
      </c>
      <c r="K167" s="161"/>
      <c r="L167" s="162"/>
      <c r="M167" s="163" t="s">
        <v>1</v>
      </c>
      <c r="N167" s="164" t="s">
        <v>42</v>
      </c>
      <c r="P167" s="142">
        <f>O167*H167</f>
        <v>0</v>
      </c>
      <c r="Q167" s="142">
        <v>2.3917999999999999</v>
      </c>
      <c r="R167" s="142">
        <f>Q167*H167</f>
        <v>10.0001158</v>
      </c>
      <c r="S167" s="142">
        <v>0</v>
      </c>
      <c r="T167" s="143">
        <f>S167*H167</f>
        <v>0</v>
      </c>
      <c r="AR167" s="144" t="s">
        <v>151</v>
      </c>
      <c r="AT167" s="144" t="s">
        <v>200</v>
      </c>
      <c r="AU167" s="144" t="s">
        <v>119</v>
      </c>
      <c r="AY167" s="14" t="s">
        <v>112</v>
      </c>
      <c r="BE167" s="145">
        <f>IF(N167="základná",J167,0)</f>
        <v>0</v>
      </c>
      <c r="BF167" s="145">
        <f>IF(N167="znížená",J167,0)</f>
        <v>0</v>
      </c>
      <c r="BG167" s="145">
        <f>IF(N167="zákl. prenesená",J167,0)</f>
        <v>0</v>
      </c>
      <c r="BH167" s="145">
        <f>IF(N167="zníž. prenesená",J167,0)</f>
        <v>0</v>
      </c>
      <c r="BI167" s="145">
        <f>IF(N167="nulová",J167,0)</f>
        <v>0</v>
      </c>
      <c r="BJ167" s="14" t="s">
        <v>119</v>
      </c>
      <c r="BK167" s="145">
        <f>ROUND(I167*H167,2)</f>
        <v>0</v>
      </c>
      <c r="BL167" s="14" t="s">
        <v>118</v>
      </c>
      <c r="BM167" s="144" t="s">
        <v>231</v>
      </c>
    </row>
    <row r="168" spans="2:65" s="1" customFormat="1" ht="24.2" customHeight="1">
      <c r="B168" s="131"/>
      <c r="C168" s="132" t="s">
        <v>232</v>
      </c>
      <c r="D168" s="132" t="s">
        <v>114</v>
      </c>
      <c r="E168" s="133" t="s">
        <v>233</v>
      </c>
      <c r="F168" s="134" t="s">
        <v>234</v>
      </c>
      <c r="G168" s="135" t="s">
        <v>117</v>
      </c>
      <c r="H168" s="136">
        <v>66</v>
      </c>
      <c r="I168" s="137"/>
      <c r="J168" s="138">
        <f>ROUND(I168*H168,2)</f>
        <v>0</v>
      </c>
      <c r="K168" s="139"/>
      <c r="L168" s="29"/>
      <c r="M168" s="140" t="s">
        <v>1</v>
      </c>
      <c r="N168" s="141" t="s">
        <v>42</v>
      </c>
      <c r="P168" s="142">
        <f>O168*H168</f>
        <v>0</v>
      </c>
      <c r="Q168" s="142">
        <v>5.2199999999999998E-3</v>
      </c>
      <c r="R168" s="142">
        <f>Q168*H168</f>
        <v>0.34451999999999999</v>
      </c>
      <c r="S168" s="142">
        <v>0</v>
      </c>
      <c r="T168" s="143">
        <f>S168*H168</f>
        <v>0</v>
      </c>
      <c r="AR168" s="144" t="s">
        <v>118</v>
      </c>
      <c r="AT168" s="144" t="s">
        <v>114</v>
      </c>
      <c r="AU168" s="144" t="s">
        <v>119</v>
      </c>
      <c r="AY168" s="14" t="s">
        <v>112</v>
      </c>
      <c r="BE168" s="145">
        <f>IF(N168="základná",J168,0)</f>
        <v>0</v>
      </c>
      <c r="BF168" s="145">
        <f>IF(N168="znížená",J168,0)</f>
        <v>0</v>
      </c>
      <c r="BG168" s="145">
        <f>IF(N168="zákl. prenesená",J168,0)</f>
        <v>0</v>
      </c>
      <c r="BH168" s="145">
        <f>IF(N168="zníž. prenesená",J168,0)</f>
        <v>0</v>
      </c>
      <c r="BI168" s="145">
        <f>IF(N168="nulová",J168,0)</f>
        <v>0</v>
      </c>
      <c r="BJ168" s="14" t="s">
        <v>119</v>
      </c>
      <c r="BK168" s="145">
        <f>ROUND(I168*H168,2)</f>
        <v>0</v>
      </c>
      <c r="BL168" s="14" t="s">
        <v>118</v>
      </c>
      <c r="BM168" s="144" t="s">
        <v>235</v>
      </c>
    </row>
    <row r="169" spans="2:65" s="12" customFormat="1" ht="11.25">
      <c r="B169" s="146"/>
      <c r="D169" s="147" t="s">
        <v>121</v>
      </c>
      <c r="E169" s="148" t="s">
        <v>1</v>
      </c>
      <c r="F169" s="149" t="s">
        <v>236</v>
      </c>
      <c r="H169" s="150">
        <v>66</v>
      </c>
      <c r="I169" s="151"/>
      <c r="L169" s="146"/>
      <c r="M169" s="152"/>
      <c r="T169" s="153"/>
      <c r="AT169" s="148" t="s">
        <v>121</v>
      </c>
      <c r="AU169" s="148" t="s">
        <v>119</v>
      </c>
      <c r="AV169" s="12" t="s">
        <v>119</v>
      </c>
      <c r="AW169" s="12" t="s">
        <v>34</v>
      </c>
      <c r="AX169" s="12" t="s">
        <v>81</v>
      </c>
      <c r="AY169" s="148" t="s">
        <v>112</v>
      </c>
    </row>
    <row r="170" spans="2:65" s="1" customFormat="1" ht="24.2" customHeight="1">
      <c r="B170" s="131"/>
      <c r="C170" s="132" t="s">
        <v>237</v>
      </c>
      <c r="D170" s="132" t="s">
        <v>114</v>
      </c>
      <c r="E170" s="133" t="s">
        <v>238</v>
      </c>
      <c r="F170" s="134" t="s">
        <v>239</v>
      </c>
      <c r="G170" s="135" t="s">
        <v>117</v>
      </c>
      <c r="H170" s="136">
        <v>66</v>
      </c>
      <c r="I170" s="137"/>
      <c r="J170" s="138">
        <f>ROUND(I170*H170,2)</f>
        <v>0</v>
      </c>
      <c r="K170" s="139"/>
      <c r="L170" s="29"/>
      <c r="M170" s="140" t="s">
        <v>1</v>
      </c>
      <c r="N170" s="141" t="s">
        <v>42</v>
      </c>
      <c r="P170" s="142">
        <f>O170*H170</f>
        <v>0</v>
      </c>
      <c r="Q170" s="142">
        <v>0</v>
      </c>
      <c r="R170" s="142">
        <f>Q170*H170</f>
        <v>0</v>
      </c>
      <c r="S170" s="142">
        <v>0</v>
      </c>
      <c r="T170" s="143">
        <f>S170*H170</f>
        <v>0</v>
      </c>
      <c r="AR170" s="144" t="s">
        <v>118</v>
      </c>
      <c r="AT170" s="144" t="s">
        <v>114</v>
      </c>
      <c r="AU170" s="144" t="s">
        <v>119</v>
      </c>
      <c r="AY170" s="14" t="s">
        <v>112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4" t="s">
        <v>119</v>
      </c>
      <c r="BK170" s="145">
        <f>ROUND(I170*H170,2)</f>
        <v>0</v>
      </c>
      <c r="BL170" s="14" t="s">
        <v>118</v>
      </c>
      <c r="BM170" s="144" t="s">
        <v>240</v>
      </c>
    </row>
    <row r="171" spans="2:65" s="11" customFormat="1" ht="22.9" customHeight="1">
      <c r="B171" s="119"/>
      <c r="D171" s="120" t="s">
        <v>75</v>
      </c>
      <c r="E171" s="129" t="s">
        <v>127</v>
      </c>
      <c r="F171" s="129" t="s">
        <v>241</v>
      </c>
      <c r="I171" s="122"/>
      <c r="J171" s="130">
        <f>BK171</f>
        <v>0</v>
      </c>
      <c r="L171" s="119"/>
      <c r="M171" s="124"/>
      <c r="P171" s="125">
        <f>SUM(P172:P190)</f>
        <v>0</v>
      </c>
      <c r="R171" s="125">
        <f>SUM(R172:R190)</f>
        <v>54.306413411999998</v>
      </c>
      <c r="T171" s="126">
        <f>SUM(T172:T190)</f>
        <v>0</v>
      </c>
      <c r="AR171" s="120" t="s">
        <v>81</v>
      </c>
      <c r="AT171" s="127" t="s">
        <v>75</v>
      </c>
      <c r="AU171" s="127" t="s">
        <v>81</v>
      </c>
      <c r="AY171" s="120" t="s">
        <v>112</v>
      </c>
      <c r="BK171" s="128">
        <f>SUM(BK172:BK190)</f>
        <v>0</v>
      </c>
    </row>
    <row r="172" spans="2:65" s="1" customFormat="1" ht="16.5" customHeight="1">
      <c r="B172" s="131"/>
      <c r="C172" s="132" t="s">
        <v>242</v>
      </c>
      <c r="D172" s="132" t="s">
        <v>114</v>
      </c>
      <c r="E172" s="133" t="s">
        <v>81</v>
      </c>
      <c r="F172" s="134" t="s">
        <v>243</v>
      </c>
      <c r="G172" s="135" t="s">
        <v>244</v>
      </c>
      <c r="H172" s="136">
        <v>1</v>
      </c>
      <c r="I172" s="137"/>
      <c r="J172" s="138">
        <f t="shared" ref="J172:J180" si="0">ROUND(I172*H172,2)</f>
        <v>0</v>
      </c>
      <c r="K172" s="139"/>
      <c r="L172" s="29"/>
      <c r="M172" s="140" t="s">
        <v>1</v>
      </c>
      <c r="N172" s="141" t="s">
        <v>42</v>
      </c>
      <c r="P172" s="142">
        <f t="shared" ref="P172:P180" si="1">O172*H172</f>
        <v>0</v>
      </c>
      <c r="Q172" s="142">
        <v>0</v>
      </c>
      <c r="R172" s="142">
        <f t="shared" ref="R172:R180" si="2">Q172*H172</f>
        <v>0</v>
      </c>
      <c r="S172" s="142">
        <v>0</v>
      </c>
      <c r="T172" s="143">
        <f t="shared" ref="T172:T180" si="3">S172*H172</f>
        <v>0</v>
      </c>
      <c r="AR172" s="144" t="s">
        <v>118</v>
      </c>
      <c r="AT172" s="144" t="s">
        <v>114</v>
      </c>
      <c r="AU172" s="144" t="s">
        <v>119</v>
      </c>
      <c r="AY172" s="14" t="s">
        <v>112</v>
      </c>
      <c r="BE172" s="145">
        <f t="shared" ref="BE172:BE180" si="4">IF(N172="základná",J172,0)</f>
        <v>0</v>
      </c>
      <c r="BF172" s="145">
        <f t="shared" ref="BF172:BF180" si="5">IF(N172="znížená",J172,0)</f>
        <v>0</v>
      </c>
      <c r="BG172" s="145">
        <f t="shared" ref="BG172:BG180" si="6">IF(N172="zákl. prenesená",J172,0)</f>
        <v>0</v>
      </c>
      <c r="BH172" s="145">
        <f t="shared" ref="BH172:BH180" si="7">IF(N172="zníž. prenesená",J172,0)</f>
        <v>0</v>
      </c>
      <c r="BI172" s="145">
        <f t="shared" ref="BI172:BI180" si="8">IF(N172="nulová",J172,0)</f>
        <v>0</v>
      </c>
      <c r="BJ172" s="14" t="s">
        <v>119</v>
      </c>
      <c r="BK172" s="145">
        <f t="shared" ref="BK172:BK180" si="9">ROUND(I172*H172,2)</f>
        <v>0</v>
      </c>
      <c r="BL172" s="14" t="s">
        <v>118</v>
      </c>
      <c r="BM172" s="144" t="s">
        <v>245</v>
      </c>
    </row>
    <row r="173" spans="2:65" s="1" customFormat="1" ht="16.5" customHeight="1">
      <c r="B173" s="131"/>
      <c r="C173" s="132" t="s">
        <v>246</v>
      </c>
      <c r="D173" s="132" t="s">
        <v>114</v>
      </c>
      <c r="E173" s="133" t="s">
        <v>119</v>
      </c>
      <c r="F173" s="134" t="s">
        <v>247</v>
      </c>
      <c r="G173" s="135" t="s">
        <v>244</v>
      </c>
      <c r="H173" s="136">
        <v>1</v>
      </c>
      <c r="I173" s="137"/>
      <c r="J173" s="138">
        <f t="shared" si="0"/>
        <v>0</v>
      </c>
      <c r="K173" s="139"/>
      <c r="L173" s="29"/>
      <c r="M173" s="140" t="s">
        <v>1</v>
      </c>
      <c r="N173" s="141" t="s">
        <v>42</v>
      </c>
      <c r="P173" s="142">
        <f t="shared" si="1"/>
        <v>0</v>
      </c>
      <c r="Q173" s="142">
        <v>0</v>
      </c>
      <c r="R173" s="142">
        <f t="shared" si="2"/>
        <v>0</v>
      </c>
      <c r="S173" s="142">
        <v>0</v>
      </c>
      <c r="T173" s="143">
        <f t="shared" si="3"/>
        <v>0</v>
      </c>
      <c r="AR173" s="144" t="s">
        <v>118</v>
      </c>
      <c r="AT173" s="144" t="s">
        <v>114</v>
      </c>
      <c r="AU173" s="144" t="s">
        <v>119</v>
      </c>
      <c r="AY173" s="14" t="s">
        <v>112</v>
      </c>
      <c r="BE173" s="145">
        <f t="shared" si="4"/>
        <v>0</v>
      </c>
      <c r="BF173" s="145">
        <f t="shared" si="5"/>
        <v>0</v>
      </c>
      <c r="BG173" s="145">
        <f t="shared" si="6"/>
        <v>0</v>
      </c>
      <c r="BH173" s="145">
        <f t="shared" si="7"/>
        <v>0</v>
      </c>
      <c r="BI173" s="145">
        <f t="shared" si="8"/>
        <v>0</v>
      </c>
      <c r="BJ173" s="14" t="s">
        <v>119</v>
      </c>
      <c r="BK173" s="145">
        <f t="shared" si="9"/>
        <v>0</v>
      </c>
      <c r="BL173" s="14" t="s">
        <v>118</v>
      </c>
      <c r="BM173" s="144" t="s">
        <v>248</v>
      </c>
    </row>
    <row r="174" spans="2:65" s="1" customFormat="1" ht="24.2" customHeight="1">
      <c r="B174" s="131"/>
      <c r="C174" s="154" t="s">
        <v>249</v>
      </c>
      <c r="D174" s="154" t="s">
        <v>200</v>
      </c>
      <c r="E174" s="155" t="s">
        <v>250</v>
      </c>
      <c r="F174" s="156" t="s">
        <v>251</v>
      </c>
      <c r="G174" s="157" t="s">
        <v>177</v>
      </c>
      <c r="H174" s="158">
        <v>0.3</v>
      </c>
      <c r="I174" s="159"/>
      <c r="J174" s="160">
        <f t="shared" si="0"/>
        <v>0</v>
      </c>
      <c r="K174" s="161"/>
      <c r="L174" s="162"/>
      <c r="M174" s="163" t="s">
        <v>1</v>
      </c>
      <c r="N174" s="164" t="s">
        <v>42</v>
      </c>
      <c r="P174" s="142">
        <f t="shared" si="1"/>
        <v>0</v>
      </c>
      <c r="Q174" s="142">
        <v>1</v>
      </c>
      <c r="R174" s="142">
        <f t="shared" si="2"/>
        <v>0.3</v>
      </c>
      <c r="S174" s="142">
        <v>0</v>
      </c>
      <c r="T174" s="143">
        <f t="shared" si="3"/>
        <v>0</v>
      </c>
      <c r="AR174" s="144" t="s">
        <v>151</v>
      </c>
      <c r="AT174" s="144" t="s">
        <v>200</v>
      </c>
      <c r="AU174" s="144" t="s">
        <v>119</v>
      </c>
      <c r="AY174" s="14" t="s">
        <v>112</v>
      </c>
      <c r="BE174" s="145">
        <f t="shared" si="4"/>
        <v>0</v>
      </c>
      <c r="BF174" s="145">
        <f t="shared" si="5"/>
        <v>0</v>
      </c>
      <c r="BG174" s="145">
        <f t="shared" si="6"/>
        <v>0</v>
      </c>
      <c r="BH174" s="145">
        <f t="shared" si="7"/>
        <v>0</v>
      </c>
      <c r="BI174" s="145">
        <f t="shared" si="8"/>
        <v>0</v>
      </c>
      <c r="BJ174" s="14" t="s">
        <v>119</v>
      </c>
      <c r="BK174" s="145">
        <f t="shared" si="9"/>
        <v>0</v>
      </c>
      <c r="BL174" s="14" t="s">
        <v>118</v>
      </c>
      <c r="BM174" s="144" t="s">
        <v>252</v>
      </c>
    </row>
    <row r="175" spans="2:65" s="1" customFormat="1" ht="33" customHeight="1">
      <c r="B175" s="131"/>
      <c r="C175" s="154" t="s">
        <v>253</v>
      </c>
      <c r="D175" s="154" t="s">
        <v>200</v>
      </c>
      <c r="E175" s="155" t="s">
        <v>254</v>
      </c>
      <c r="F175" s="156" t="s">
        <v>255</v>
      </c>
      <c r="G175" s="157" t="s">
        <v>117</v>
      </c>
      <c r="H175" s="158">
        <v>66</v>
      </c>
      <c r="I175" s="159"/>
      <c r="J175" s="160">
        <f t="shared" si="0"/>
        <v>0</v>
      </c>
      <c r="K175" s="161"/>
      <c r="L175" s="162"/>
      <c r="M175" s="163" t="s">
        <v>1</v>
      </c>
      <c r="N175" s="164" t="s">
        <v>42</v>
      </c>
      <c r="P175" s="142">
        <f t="shared" si="1"/>
        <v>0</v>
      </c>
      <c r="Q175" s="142">
        <v>7.9000000000000008E-3</v>
      </c>
      <c r="R175" s="142">
        <f t="shared" si="2"/>
        <v>0.52140000000000009</v>
      </c>
      <c r="S175" s="142">
        <v>0</v>
      </c>
      <c r="T175" s="143">
        <f t="shared" si="3"/>
        <v>0</v>
      </c>
      <c r="AR175" s="144" t="s">
        <v>151</v>
      </c>
      <c r="AT175" s="144" t="s">
        <v>200</v>
      </c>
      <c r="AU175" s="144" t="s">
        <v>119</v>
      </c>
      <c r="AY175" s="14" t="s">
        <v>112</v>
      </c>
      <c r="BE175" s="145">
        <f t="shared" si="4"/>
        <v>0</v>
      </c>
      <c r="BF175" s="145">
        <f t="shared" si="5"/>
        <v>0</v>
      </c>
      <c r="BG175" s="145">
        <f t="shared" si="6"/>
        <v>0</v>
      </c>
      <c r="BH175" s="145">
        <f t="shared" si="7"/>
        <v>0</v>
      </c>
      <c r="BI175" s="145">
        <f t="shared" si="8"/>
        <v>0</v>
      </c>
      <c r="BJ175" s="14" t="s">
        <v>119</v>
      </c>
      <c r="BK175" s="145">
        <f t="shared" si="9"/>
        <v>0</v>
      </c>
      <c r="BL175" s="14" t="s">
        <v>118</v>
      </c>
      <c r="BM175" s="144" t="s">
        <v>256</v>
      </c>
    </row>
    <row r="176" spans="2:65" s="1" customFormat="1" ht="33" customHeight="1">
      <c r="B176" s="131"/>
      <c r="C176" s="154" t="s">
        <v>257</v>
      </c>
      <c r="D176" s="154" t="s">
        <v>200</v>
      </c>
      <c r="E176" s="155" t="s">
        <v>258</v>
      </c>
      <c r="F176" s="156" t="s">
        <v>259</v>
      </c>
      <c r="G176" s="157" t="s">
        <v>260</v>
      </c>
      <c r="H176" s="158">
        <v>2</v>
      </c>
      <c r="I176" s="159"/>
      <c r="J176" s="160">
        <f t="shared" si="0"/>
        <v>0</v>
      </c>
      <c r="K176" s="161"/>
      <c r="L176" s="162"/>
      <c r="M176" s="163" t="s">
        <v>1</v>
      </c>
      <c r="N176" s="164" t="s">
        <v>42</v>
      </c>
      <c r="P176" s="142">
        <f t="shared" si="1"/>
        <v>0</v>
      </c>
      <c r="Q176" s="142">
        <v>3.2599999999999997E-2</v>
      </c>
      <c r="R176" s="142">
        <f t="shared" si="2"/>
        <v>6.5199999999999994E-2</v>
      </c>
      <c r="S176" s="142">
        <v>0</v>
      </c>
      <c r="T176" s="143">
        <f t="shared" si="3"/>
        <v>0</v>
      </c>
      <c r="AR176" s="144" t="s">
        <v>151</v>
      </c>
      <c r="AT176" s="144" t="s">
        <v>200</v>
      </c>
      <c r="AU176" s="144" t="s">
        <v>119</v>
      </c>
      <c r="AY176" s="14" t="s">
        <v>112</v>
      </c>
      <c r="BE176" s="145">
        <f t="shared" si="4"/>
        <v>0</v>
      </c>
      <c r="BF176" s="145">
        <f t="shared" si="5"/>
        <v>0</v>
      </c>
      <c r="BG176" s="145">
        <f t="shared" si="6"/>
        <v>0</v>
      </c>
      <c r="BH176" s="145">
        <f t="shared" si="7"/>
        <v>0</v>
      </c>
      <c r="BI176" s="145">
        <f t="shared" si="8"/>
        <v>0</v>
      </c>
      <c r="BJ176" s="14" t="s">
        <v>119</v>
      </c>
      <c r="BK176" s="145">
        <f t="shared" si="9"/>
        <v>0</v>
      </c>
      <c r="BL176" s="14" t="s">
        <v>118</v>
      </c>
      <c r="BM176" s="144" t="s">
        <v>261</v>
      </c>
    </row>
    <row r="177" spans="2:65" s="1" customFormat="1" ht="37.9" customHeight="1">
      <c r="B177" s="131"/>
      <c r="C177" s="154" t="s">
        <v>262</v>
      </c>
      <c r="D177" s="154" t="s">
        <v>200</v>
      </c>
      <c r="E177" s="155" t="s">
        <v>263</v>
      </c>
      <c r="F177" s="156" t="s">
        <v>264</v>
      </c>
      <c r="G177" s="157" t="s">
        <v>203</v>
      </c>
      <c r="H177" s="158">
        <v>3</v>
      </c>
      <c r="I177" s="159"/>
      <c r="J177" s="160">
        <f t="shared" si="0"/>
        <v>0</v>
      </c>
      <c r="K177" s="161"/>
      <c r="L177" s="162"/>
      <c r="M177" s="163" t="s">
        <v>1</v>
      </c>
      <c r="N177" s="164" t="s">
        <v>42</v>
      </c>
      <c r="P177" s="142">
        <f t="shared" si="1"/>
        <v>0</v>
      </c>
      <c r="Q177" s="142">
        <v>1E-3</v>
      </c>
      <c r="R177" s="142">
        <f t="shared" si="2"/>
        <v>3.0000000000000001E-3</v>
      </c>
      <c r="S177" s="142">
        <v>0</v>
      </c>
      <c r="T177" s="143">
        <f t="shared" si="3"/>
        <v>0</v>
      </c>
      <c r="AR177" s="144" t="s">
        <v>151</v>
      </c>
      <c r="AT177" s="144" t="s">
        <v>200</v>
      </c>
      <c r="AU177" s="144" t="s">
        <v>119</v>
      </c>
      <c r="AY177" s="14" t="s">
        <v>112</v>
      </c>
      <c r="BE177" s="145">
        <f t="shared" si="4"/>
        <v>0</v>
      </c>
      <c r="BF177" s="145">
        <f t="shared" si="5"/>
        <v>0</v>
      </c>
      <c r="BG177" s="145">
        <f t="shared" si="6"/>
        <v>0</v>
      </c>
      <c r="BH177" s="145">
        <f t="shared" si="7"/>
        <v>0</v>
      </c>
      <c r="BI177" s="145">
        <f t="shared" si="8"/>
        <v>0</v>
      </c>
      <c r="BJ177" s="14" t="s">
        <v>119</v>
      </c>
      <c r="BK177" s="145">
        <f t="shared" si="9"/>
        <v>0</v>
      </c>
      <c r="BL177" s="14" t="s">
        <v>118</v>
      </c>
      <c r="BM177" s="144" t="s">
        <v>265</v>
      </c>
    </row>
    <row r="178" spans="2:65" s="1" customFormat="1" ht="24.2" customHeight="1">
      <c r="B178" s="131"/>
      <c r="C178" s="154" t="s">
        <v>266</v>
      </c>
      <c r="D178" s="154" t="s">
        <v>200</v>
      </c>
      <c r="E178" s="155" t="s">
        <v>267</v>
      </c>
      <c r="F178" s="156" t="s">
        <v>268</v>
      </c>
      <c r="G178" s="157" t="s">
        <v>260</v>
      </c>
      <c r="H178" s="158">
        <v>5</v>
      </c>
      <c r="I178" s="159"/>
      <c r="J178" s="160">
        <f t="shared" si="0"/>
        <v>0</v>
      </c>
      <c r="K178" s="161"/>
      <c r="L178" s="162"/>
      <c r="M178" s="163" t="s">
        <v>1</v>
      </c>
      <c r="N178" s="164" t="s">
        <v>42</v>
      </c>
      <c r="P178" s="142">
        <f t="shared" si="1"/>
        <v>0</v>
      </c>
      <c r="Q178" s="142">
        <v>1.48</v>
      </c>
      <c r="R178" s="142">
        <f t="shared" si="2"/>
        <v>7.4</v>
      </c>
      <c r="S178" s="142">
        <v>0</v>
      </c>
      <c r="T178" s="143">
        <f t="shared" si="3"/>
        <v>0</v>
      </c>
      <c r="AR178" s="144" t="s">
        <v>151</v>
      </c>
      <c r="AT178" s="144" t="s">
        <v>200</v>
      </c>
      <c r="AU178" s="144" t="s">
        <v>119</v>
      </c>
      <c r="AY178" s="14" t="s">
        <v>112</v>
      </c>
      <c r="BE178" s="145">
        <f t="shared" si="4"/>
        <v>0</v>
      </c>
      <c r="BF178" s="145">
        <f t="shared" si="5"/>
        <v>0</v>
      </c>
      <c r="BG178" s="145">
        <f t="shared" si="6"/>
        <v>0</v>
      </c>
      <c r="BH178" s="145">
        <f t="shared" si="7"/>
        <v>0</v>
      </c>
      <c r="BI178" s="145">
        <f t="shared" si="8"/>
        <v>0</v>
      </c>
      <c r="BJ178" s="14" t="s">
        <v>119</v>
      </c>
      <c r="BK178" s="145">
        <f t="shared" si="9"/>
        <v>0</v>
      </c>
      <c r="BL178" s="14" t="s">
        <v>118</v>
      </c>
      <c r="BM178" s="144" t="s">
        <v>269</v>
      </c>
    </row>
    <row r="179" spans="2:65" s="1" customFormat="1" ht="16.5" customHeight="1">
      <c r="B179" s="131"/>
      <c r="C179" s="154" t="s">
        <v>270</v>
      </c>
      <c r="D179" s="154" t="s">
        <v>200</v>
      </c>
      <c r="E179" s="155" t="s">
        <v>271</v>
      </c>
      <c r="F179" s="156" t="s">
        <v>272</v>
      </c>
      <c r="G179" s="157" t="s">
        <v>260</v>
      </c>
      <c r="H179" s="158">
        <v>13</v>
      </c>
      <c r="I179" s="159"/>
      <c r="J179" s="160">
        <f t="shared" si="0"/>
        <v>0</v>
      </c>
      <c r="K179" s="161"/>
      <c r="L179" s="162"/>
      <c r="M179" s="163" t="s">
        <v>1</v>
      </c>
      <c r="N179" s="164" t="s">
        <v>42</v>
      </c>
      <c r="P179" s="142">
        <f t="shared" si="1"/>
        <v>0</v>
      </c>
      <c r="Q179" s="142">
        <v>1.01E-3</v>
      </c>
      <c r="R179" s="142">
        <f t="shared" si="2"/>
        <v>1.3130000000000001E-2</v>
      </c>
      <c r="S179" s="142">
        <v>0</v>
      </c>
      <c r="T179" s="143">
        <f t="shared" si="3"/>
        <v>0</v>
      </c>
      <c r="AR179" s="144" t="s">
        <v>151</v>
      </c>
      <c r="AT179" s="144" t="s">
        <v>200</v>
      </c>
      <c r="AU179" s="144" t="s">
        <v>119</v>
      </c>
      <c r="AY179" s="14" t="s">
        <v>112</v>
      </c>
      <c r="BE179" s="145">
        <f t="shared" si="4"/>
        <v>0</v>
      </c>
      <c r="BF179" s="145">
        <f t="shared" si="5"/>
        <v>0</v>
      </c>
      <c r="BG179" s="145">
        <f t="shared" si="6"/>
        <v>0</v>
      </c>
      <c r="BH179" s="145">
        <f t="shared" si="7"/>
        <v>0</v>
      </c>
      <c r="BI179" s="145">
        <f t="shared" si="8"/>
        <v>0</v>
      </c>
      <c r="BJ179" s="14" t="s">
        <v>119</v>
      </c>
      <c r="BK179" s="145">
        <f t="shared" si="9"/>
        <v>0</v>
      </c>
      <c r="BL179" s="14" t="s">
        <v>118</v>
      </c>
      <c r="BM179" s="144" t="s">
        <v>273</v>
      </c>
    </row>
    <row r="180" spans="2:65" s="1" customFormat="1" ht="24.2" customHeight="1">
      <c r="B180" s="131"/>
      <c r="C180" s="132" t="s">
        <v>274</v>
      </c>
      <c r="D180" s="132" t="s">
        <v>114</v>
      </c>
      <c r="E180" s="133" t="s">
        <v>275</v>
      </c>
      <c r="F180" s="134" t="s">
        <v>276</v>
      </c>
      <c r="G180" s="135" t="s">
        <v>135</v>
      </c>
      <c r="H180" s="136">
        <v>5.46</v>
      </c>
      <c r="I180" s="137"/>
      <c r="J180" s="138">
        <f t="shared" si="0"/>
        <v>0</v>
      </c>
      <c r="K180" s="139"/>
      <c r="L180" s="29"/>
      <c r="M180" s="140" t="s">
        <v>1</v>
      </c>
      <c r="N180" s="141" t="s">
        <v>42</v>
      </c>
      <c r="P180" s="142">
        <f t="shared" si="1"/>
        <v>0</v>
      </c>
      <c r="Q180" s="142">
        <v>2.2119</v>
      </c>
      <c r="R180" s="142">
        <f t="shared" si="2"/>
        <v>12.076974</v>
      </c>
      <c r="S180" s="142">
        <v>0</v>
      </c>
      <c r="T180" s="143">
        <f t="shared" si="3"/>
        <v>0</v>
      </c>
      <c r="AR180" s="144" t="s">
        <v>118</v>
      </c>
      <c r="AT180" s="144" t="s">
        <v>114</v>
      </c>
      <c r="AU180" s="144" t="s">
        <v>119</v>
      </c>
      <c r="AY180" s="14" t="s">
        <v>112</v>
      </c>
      <c r="BE180" s="145">
        <f t="shared" si="4"/>
        <v>0</v>
      </c>
      <c r="BF180" s="145">
        <f t="shared" si="5"/>
        <v>0</v>
      </c>
      <c r="BG180" s="145">
        <f t="shared" si="6"/>
        <v>0</v>
      </c>
      <c r="BH180" s="145">
        <f t="shared" si="7"/>
        <v>0</v>
      </c>
      <c r="BI180" s="145">
        <f t="shared" si="8"/>
        <v>0</v>
      </c>
      <c r="BJ180" s="14" t="s">
        <v>119</v>
      </c>
      <c r="BK180" s="145">
        <f t="shared" si="9"/>
        <v>0</v>
      </c>
      <c r="BL180" s="14" t="s">
        <v>118</v>
      </c>
      <c r="BM180" s="144" t="s">
        <v>277</v>
      </c>
    </row>
    <row r="181" spans="2:65" s="12" customFormat="1" ht="11.25">
      <c r="B181" s="146"/>
      <c r="D181" s="147" t="s">
        <v>121</v>
      </c>
      <c r="E181" s="148" t="s">
        <v>1</v>
      </c>
      <c r="F181" s="149" t="s">
        <v>278</v>
      </c>
      <c r="H181" s="150">
        <v>5.4600000000000009</v>
      </c>
      <c r="I181" s="151"/>
      <c r="L181" s="146"/>
      <c r="M181" s="152"/>
      <c r="T181" s="153"/>
      <c r="AT181" s="148" t="s">
        <v>121</v>
      </c>
      <c r="AU181" s="148" t="s">
        <v>119</v>
      </c>
      <c r="AV181" s="12" t="s">
        <v>119</v>
      </c>
      <c r="AW181" s="12" t="s">
        <v>34</v>
      </c>
      <c r="AX181" s="12" t="s">
        <v>81</v>
      </c>
      <c r="AY181" s="148" t="s">
        <v>112</v>
      </c>
    </row>
    <row r="182" spans="2:65" s="1" customFormat="1" ht="24.2" customHeight="1">
      <c r="B182" s="131"/>
      <c r="C182" s="154" t="s">
        <v>279</v>
      </c>
      <c r="D182" s="154" t="s">
        <v>200</v>
      </c>
      <c r="E182" s="155" t="s">
        <v>127</v>
      </c>
      <c r="F182" s="156" t="s">
        <v>280</v>
      </c>
      <c r="G182" s="157" t="s">
        <v>260</v>
      </c>
      <c r="H182" s="158">
        <v>1</v>
      </c>
      <c r="I182" s="159"/>
      <c r="J182" s="160">
        <f>ROUND(I182*H182,2)</f>
        <v>0</v>
      </c>
      <c r="K182" s="161"/>
      <c r="L182" s="162"/>
      <c r="M182" s="163" t="s">
        <v>1</v>
      </c>
      <c r="N182" s="164" t="s">
        <v>42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151</v>
      </c>
      <c r="AT182" s="144" t="s">
        <v>200</v>
      </c>
      <c r="AU182" s="144" t="s">
        <v>119</v>
      </c>
      <c r="AY182" s="14" t="s">
        <v>112</v>
      </c>
      <c r="BE182" s="145">
        <f>IF(N182="základná",J182,0)</f>
        <v>0</v>
      </c>
      <c r="BF182" s="145">
        <f>IF(N182="znížená",J182,0)</f>
        <v>0</v>
      </c>
      <c r="BG182" s="145">
        <f>IF(N182="zákl. prenesená",J182,0)</f>
        <v>0</v>
      </c>
      <c r="BH182" s="145">
        <f>IF(N182="zníž. prenesená",J182,0)</f>
        <v>0</v>
      </c>
      <c r="BI182" s="145">
        <f>IF(N182="nulová",J182,0)</f>
        <v>0</v>
      </c>
      <c r="BJ182" s="14" t="s">
        <v>119</v>
      </c>
      <c r="BK182" s="145">
        <f>ROUND(I182*H182,2)</f>
        <v>0</v>
      </c>
      <c r="BL182" s="14" t="s">
        <v>118</v>
      </c>
      <c r="BM182" s="144" t="s">
        <v>281</v>
      </c>
    </row>
    <row r="183" spans="2:65" s="1" customFormat="1" ht="24.2" customHeight="1">
      <c r="B183" s="131"/>
      <c r="C183" s="132" t="s">
        <v>282</v>
      </c>
      <c r="D183" s="132" t="s">
        <v>114</v>
      </c>
      <c r="E183" s="133" t="s">
        <v>283</v>
      </c>
      <c r="F183" s="134" t="s">
        <v>284</v>
      </c>
      <c r="G183" s="135" t="s">
        <v>135</v>
      </c>
      <c r="H183" s="136">
        <v>5.46</v>
      </c>
      <c r="I183" s="137"/>
      <c r="J183" s="138">
        <f>ROUND(I183*H183,2)</f>
        <v>0</v>
      </c>
      <c r="K183" s="139"/>
      <c r="L183" s="29"/>
      <c r="M183" s="140" t="s">
        <v>1</v>
      </c>
      <c r="N183" s="141" t="s">
        <v>42</v>
      </c>
      <c r="P183" s="142">
        <f>O183*H183</f>
        <v>0</v>
      </c>
      <c r="Q183" s="142">
        <v>2.2000000000000001E-6</v>
      </c>
      <c r="R183" s="142">
        <f>Q183*H183</f>
        <v>1.2012000000000001E-5</v>
      </c>
      <c r="S183" s="142">
        <v>0</v>
      </c>
      <c r="T183" s="143">
        <f>S183*H183</f>
        <v>0</v>
      </c>
      <c r="AR183" s="144" t="s">
        <v>118</v>
      </c>
      <c r="AT183" s="144" t="s">
        <v>114</v>
      </c>
      <c r="AU183" s="144" t="s">
        <v>119</v>
      </c>
      <c r="AY183" s="14" t="s">
        <v>112</v>
      </c>
      <c r="BE183" s="145">
        <f>IF(N183="základná",J183,0)</f>
        <v>0</v>
      </c>
      <c r="BF183" s="145">
        <f>IF(N183="znížená",J183,0)</f>
        <v>0</v>
      </c>
      <c r="BG183" s="145">
        <f>IF(N183="zákl. prenesená",J183,0)</f>
        <v>0</v>
      </c>
      <c r="BH183" s="145">
        <f>IF(N183="zníž. prenesená",J183,0)</f>
        <v>0</v>
      </c>
      <c r="BI183" s="145">
        <f>IF(N183="nulová",J183,0)</f>
        <v>0</v>
      </c>
      <c r="BJ183" s="14" t="s">
        <v>119</v>
      </c>
      <c r="BK183" s="145">
        <f>ROUND(I183*H183,2)</f>
        <v>0</v>
      </c>
      <c r="BL183" s="14" t="s">
        <v>118</v>
      </c>
      <c r="BM183" s="144" t="s">
        <v>285</v>
      </c>
    </row>
    <row r="184" spans="2:65" s="12" customFormat="1" ht="11.25">
      <c r="B184" s="146"/>
      <c r="D184" s="147" t="s">
        <v>121</v>
      </c>
      <c r="E184" s="148" t="s">
        <v>1</v>
      </c>
      <c r="F184" s="149" t="s">
        <v>286</v>
      </c>
      <c r="H184" s="150">
        <v>5.4600000000000009</v>
      </c>
      <c r="I184" s="151"/>
      <c r="L184" s="146"/>
      <c r="M184" s="152"/>
      <c r="T184" s="153"/>
      <c r="AT184" s="148" t="s">
        <v>121</v>
      </c>
      <c r="AU184" s="148" t="s">
        <v>119</v>
      </c>
      <c r="AV184" s="12" t="s">
        <v>119</v>
      </c>
      <c r="AW184" s="12" t="s">
        <v>34</v>
      </c>
      <c r="AX184" s="12" t="s">
        <v>81</v>
      </c>
      <c r="AY184" s="148" t="s">
        <v>112</v>
      </c>
    </row>
    <row r="185" spans="2:65" s="1" customFormat="1" ht="24.2" customHeight="1">
      <c r="B185" s="131"/>
      <c r="C185" s="154" t="s">
        <v>287</v>
      </c>
      <c r="D185" s="154" t="s">
        <v>200</v>
      </c>
      <c r="E185" s="155" t="s">
        <v>288</v>
      </c>
      <c r="F185" s="156" t="s">
        <v>289</v>
      </c>
      <c r="G185" s="157" t="s">
        <v>135</v>
      </c>
      <c r="H185" s="158">
        <v>5.5149999999999997</v>
      </c>
      <c r="I185" s="159"/>
      <c r="J185" s="160">
        <f>ROUND(I185*H185,2)</f>
        <v>0</v>
      </c>
      <c r="K185" s="161"/>
      <c r="L185" s="162"/>
      <c r="M185" s="163" t="s">
        <v>1</v>
      </c>
      <c r="N185" s="164" t="s">
        <v>42</v>
      </c>
      <c r="P185" s="142">
        <f>O185*H185</f>
        <v>0</v>
      </c>
      <c r="Q185" s="142">
        <v>2.19</v>
      </c>
      <c r="R185" s="142">
        <f>Q185*H185</f>
        <v>12.07785</v>
      </c>
      <c r="S185" s="142">
        <v>0</v>
      </c>
      <c r="T185" s="143">
        <f>S185*H185</f>
        <v>0</v>
      </c>
      <c r="AR185" s="144" t="s">
        <v>151</v>
      </c>
      <c r="AT185" s="144" t="s">
        <v>200</v>
      </c>
      <c r="AU185" s="144" t="s">
        <v>119</v>
      </c>
      <c r="AY185" s="14" t="s">
        <v>112</v>
      </c>
      <c r="BE185" s="145">
        <f>IF(N185="základná",J185,0)</f>
        <v>0</v>
      </c>
      <c r="BF185" s="145">
        <f>IF(N185="znížená",J185,0)</f>
        <v>0</v>
      </c>
      <c r="BG185" s="145">
        <f>IF(N185="zákl. prenesená",J185,0)</f>
        <v>0</v>
      </c>
      <c r="BH185" s="145">
        <f>IF(N185="zníž. prenesená",J185,0)</f>
        <v>0</v>
      </c>
      <c r="BI185" s="145">
        <f>IF(N185="nulová",J185,0)</f>
        <v>0</v>
      </c>
      <c r="BJ185" s="14" t="s">
        <v>119</v>
      </c>
      <c r="BK185" s="145">
        <f>ROUND(I185*H185,2)</f>
        <v>0</v>
      </c>
      <c r="BL185" s="14" t="s">
        <v>118</v>
      </c>
      <c r="BM185" s="144" t="s">
        <v>290</v>
      </c>
    </row>
    <row r="186" spans="2:65" s="1" customFormat="1" ht="24.2" customHeight="1">
      <c r="B186" s="131"/>
      <c r="C186" s="132" t="s">
        <v>291</v>
      </c>
      <c r="D186" s="132" t="s">
        <v>114</v>
      </c>
      <c r="E186" s="133" t="s">
        <v>292</v>
      </c>
      <c r="F186" s="134" t="s">
        <v>293</v>
      </c>
      <c r="G186" s="135" t="s">
        <v>117</v>
      </c>
      <c r="H186" s="136">
        <v>49</v>
      </c>
      <c r="I186" s="137"/>
      <c r="J186" s="138">
        <f>ROUND(I186*H186,2)</f>
        <v>0</v>
      </c>
      <c r="K186" s="139"/>
      <c r="L186" s="29"/>
      <c r="M186" s="140" t="s">
        <v>1</v>
      </c>
      <c r="N186" s="141" t="s">
        <v>42</v>
      </c>
      <c r="P186" s="142">
        <f>O186*H186</f>
        <v>0</v>
      </c>
      <c r="Q186" s="142">
        <v>0.19556000000000001</v>
      </c>
      <c r="R186" s="142">
        <f>Q186*H186</f>
        <v>9.5824400000000001</v>
      </c>
      <c r="S186" s="142">
        <v>0</v>
      </c>
      <c r="T186" s="143">
        <f>S186*H186</f>
        <v>0</v>
      </c>
      <c r="AR186" s="144" t="s">
        <v>118</v>
      </c>
      <c r="AT186" s="144" t="s">
        <v>114</v>
      </c>
      <c r="AU186" s="144" t="s">
        <v>119</v>
      </c>
      <c r="AY186" s="14" t="s">
        <v>112</v>
      </c>
      <c r="BE186" s="145">
        <f>IF(N186="základná",J186,0)</f>
        <v>0</v>
      </c>
      <c r="BF186" s="145">
        <f>IF(N186="znížená",J186,0)</f>
        <v>0</v>
      </c>
      <c r="BG186" s="145">
        <f>IF(N186="zákl. prenesená",J186,0)</f>
        <v>0</v>
      </c>
      <c r="BH186" s="145">
        <f>IF(N186="zníž. prenesená",J186,0)</f>
        <v>0</v>
      </c>
      <c r="BI186" s="145">
        <f>IF(N186="nulová",J186,0)</f>
        <v>0</v>
      </c>
      <c r="BJ186" s="14" t="s">
        <v>119</v>
      </c>
      <c r="BK186" s="145">
        <f>ROUND(I186*H186,2)</f>
        <v>0</v>
      </c>
      <c r="BL186" s="14" t="s">
        <v>118</v>
      </c>
      <c r="BM186" s="144" t="s">
        <v>294</v>
      </c>
    </row>
    <row r="187" spans="2:65" s="12" customFormat="1" ht="11.25">
      <c r="B187" s="146"/>
      <c r="D187" s="147" t="s">
        <v>121</v>
      </c>
      <c r="E187" s="148" t="s">
        <v>1</v>
      </c>
      <c r="F187" s="149" t="s">
        <v>295</v>
      </c>
      <c r="H187" s="150">
        <v>49</v>
      </c>
      <c r="I187" s="151"/>
      <c r="L187" s="146"/>
      <c r="M187" s="152"/>
      <c r="T187" s="153"/>
      <c r="AT187" s="148" t="s">
        <v>121</v>
      </c>
      <c r="AU187" s="148" t="s">
        <v>119</v>
      </c>
      <c r="AV187" s="12" t="s">
        <v>119</v>
      </c>
      <c r="AW187" s="12" t="s">
        <v>34</v>
      </c>
      <c r="AX187" s="12" t="s">
        <v>81</v>
      </c>
      <c r="AY187" s="148" t="s">
        <v>112</v>
      </c>
    </row>
    <row r="188" spans="2:65" s="1" customFormat="1" ht="24.2" customHeight="1">
      <c r="B188" s="131"/>
      <c r="C188" s="154" t="s">
        <v>296</v>
      </c>
      <c r="D188" s="154" t="s">
        <v>200</v>
      </c>
      <c r="E188" s="155" t="s">
        <v>297</v>
      </c>
      <c r="F188" s="156" t="s">
        <v>298</v>
      </c>
      <c r="G188" s="157" t="s">
        <v>260</v>
      </c>
      <c r="H188" s="158">
        <v>624.75</v>
      </c>
      <c r="I188" s="159"/>
      <c r="J188" s="160">
        <f>ROUND(I188*H188,2)</f>
        <v>0</v>
      </c>
      <c r="K188" s="161"/>
      <c r="L188" s="162"/>
      <c r="M188" s="163" t="s">
        <v>1</v>
      </c>
      <c r="N188" s="164" t="s">
        <v>42</v>
      </c>
      <c r="P188" s="142">
        <f>O188*H188</f>
        <v>0</v>
      </c>
      <c r="Q188" s="142">
        <v>1.95E-2</v>
      </c>
      <c r="R188" s="142">
        <f>Q188*H188</f>
        <v>12.182625</v>
      </c>
      <c r="S188" s="142">
        <v>0</v>
      </c>
      <c r="T188" s="143">
        <f>S188*H188</f>
        <v>0</v>
      </c>
      <c r="AR188" s="144" t="s">
        <v>151</v>
      </c>
      <c r="AT188" s="144" t="s">
        <v>200</v>
      </c>
      <c r="AU188" s="144" t="s">
        <v>119</v>
      </c>
      <c r="AY188" s="14" t="s">
        <v>112</v>
      </c>
      <c r="BE188" s="145">
        <f>IF(N188="základná",J188,0)</f>
        <v>0</v>
      </c>
      <c r="BF188" s="145">
        <f>IF(N188="znížená",J188,0)</f>
        <v>0</v>
      </c>
      <c r="BG188" s="145">
        <f>IF(N188="zákl. prenesená",J188,0)</f>
        <v>0</v>
      </c>
      <c r="BH188" s="145">
        <f>IF(N188="zníž. prenesená",J188,0)</f>
        <v>0</v>
      </c>
      <c r="BI188" s="145">
        <f>IF(N188="nulová",J188,0)</f>
        <v>0</v>
      </c>
      <c r="BJ188" s="14" t="s">
        <v>119</v>
      </c>
      <c r="BK188" s="145">
        <f>ROUND(I188*H188,2)</f>
        <v>0</v>
      </c>
      <c r="BL188" s="14" t="s">
        <v>118</v>
      </c>
      <c r="BM188" s="144" t="s">
        <v>299</v>
      </c>
    </row>
    <row r="189" spans="2:65" s="1" customFormat="1" ht="33" customHeight="1">
      <c r="B189" s="131"/>
      <c r="C189" s="132" t="s">
        <v>300</v>
      </c>
      <c r="D189" s="132" t="s">
        <v>114</v>
      </c>
      <c r="E189" s="133" t="s">
        <v>301</v>
      </c>
      <c r="F189" s="134" t="s">
        <v>302</v>
      </c>
      <c r="G189" s="135" t="s">
        <v>260</v>
      </c>
      <c r="H189" s="136">
        <v>13</v>
      </c>
      <c r="I189" s="137"/>
      <c r="J189" s="138">
        <f>ROUND(I189*H189,2)</f>
        <v>0</v>
      </c>
      <c r="K189" s="139"/>
      <c r="L189" s="29"/>
      <c r="M189" s="140" t="s">
        <v>1</v>
      </c>
      <c r="N189" s="141" t="s">
        <v>42</v>
      </c>
      <c r="P189" s="142">
        <f>O189*H189</f>
        <v>0</v>
      </c>
      <c r="Q189" s="142">
        <v>4.2448E-3</v>
      </c>
      <c r="R189" s="142">
        <f>Q189*H189</f>
        <v>5.51824E-2</v>
      </c>
      <c r="S189" s="142">
        <v>0</v>
      </c>
      <c r="T189" s="143">
        <f>S189*H189</f>
        <v>0</v>
      </c>
      <c r="AR189" s="144" t="s">
        <v>118</v>
      </c>
      <c r="AT189" s="144" t="s">
        <v>114</v>
      </c>
      <c r="AU189" s="144" t="s">
        <v>119</v>
      </c>
      <c r="AY189" s="14" t="s">
        <v>112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4" t="s">
        <v>119</v>
      </c>
      <c r="BK189" s="145">
        <f>ROUND(I189*H189,2)</f>
        <v>0</v>
      </c>
      <c r="BL189" s="14" t="s">
        <v>118</v>
      </c>
      <c r="BM189" s="144" t="s">
        <v>303</v>
      </c>
    </row>
    <row r="190" spans="2:65" s="1" customFormat="1" ht="37.9" customHeight="1">
      <c r="B190" s="131"/>
      <c r="C190" s="154" t="s">
        <v>304</v>
      </c>
      <c r="D190" s="154" t="s">
        <v>200</v>
      </c>
      <c r="E190" s="155" t="s">
        <v>305</v>
      </c>
      <c r="F190" s="156" t="s">
        <v>306</v>
      </c>
      <c r="G190" s="157" t="s">
        <v>260</v>
      </c>
      <c r="H190" s="158">
        <v>13</v>
      </c>
      <c r="I190" s="159"/>
      <c r="J190" s="160">
        <f>ROUND(I190*H190,2)</f>
        <v>0</v>
      </c>
      <c r="K190" s="161"/>
      <c r="L190" s="162"/>
      <c r="M190" s="163" t="s">
        <v>1</v>
      </c>
      <c r="N190" s="164" t="s">
        <v>42</v>
      </c>
      <c r="P190" s="142">
        <f>O190*H190</f>
        <v>0</v>
      </c>
      <c r="Q190" s="142">
        <v>2.2000000000000001E-3</v>
      </c>
      <c r="R190" s="142">
        <f>Q190*H190</f>
        <v>2.86E-2</v>
      </c>
      <c r="S190" s="142">
        <v>0</v>
      </c>
      <c r="T190" s="143">
        <f>S190*H190</f>
        <v>0</v>
      </c>
      <c r="AR190" s="144" t="s">
        <v>151</v>
      </c>
      <c r="AT190" s="144" t="s">
        <v>200</v>
      </c>
      <c r="AU190" s="144" t="s">
        <v>119</v>
      </c>
      <c r="AY190" s="14" t="s">
        <v>112</v>
      </c>
      <c r="BE190" s="145">
        <f>IF(N190="základná",J190,0)</f>
        <v>0</v>
      </c>
      <c r="BF190" s="145">
        <f>IF(N190="znížená",J190,0)</f>
        <v>0</v>
      </c>
      <c r="BG190" s="145">
        <f>IF(N190="zákl. prenesená",J190,0)</f>
        <v>0</v>
      </c>
      <c r="BH190" s="145">
        <f>IF(N190="zníž. prenesená",J190,0)</f>
        <v>0</v>
      </c>
      <c r="BI190" s="145">
        <f>IF(N190="nulová",J190,0)</f>
        <v>0</v>
      </c>
      <c r="BJ190" s="14" t="s">
        <v>119</v>
      </c>
      <c r="BK190" s="145">
        <f>ROUND(I190*H190,2)</f>
        <v>0</v>
      </c>
      <c r="BL190" s="14" t="s">
        <v>118</v>
      </c>
      <c r="BM190" s="144" t="s">
        <v>307</v>
      </c>
    </row>
    <row r="191" spans="2:65" s="11" customFormat="1" ht="22.9" customHeight="1">
      <c r="B191" s="119"/>
      <c r="D191" s="120" t="s">
        <v>75</v>
      </c>
      <c r="E191" s="129" t="s">
        <v>118</v>
      </c>
      <c r="F191" s="129" t="s">
        <v>308</v>
      </c>
      <c r="I191" s="122"/>
      <c r="J191" s="130">
        <f>BK191</f>
        <v>0</v>
      </c>
      <c r="L191" s="119"/>
      <c r="M191" s="124"/>
      <c r="P191" s="125">
        <f>SUM(P192:P198)</f>
        <v>0</v>
      </c>
      <c r="R191" s="125">
        <f>SUM(R192:R198)</f>
        <v>18.496753000000002</v>
      </c>
      <c r="T191" s="126">
        <f>SUM(T192:T198)</f>
        <v>0</v>
      </c>
      <c r="AR191" s="120" t="s">
        <v>81</v>
      </c>
      <c r="AT191" s="127" t="s">
        <v>75</v>
      </c>
      <c r="AU191" s="127" t="s">
        <v>81</v>
      </c>
      <c r="AY191" s="120" t="s">
        <v>112</v>
      </c>
      <c r="BK191" s="128">
        <f>SUM(BK192:BK198)</f>
        <v>0</v>
      </c>
    </row>
    <row r="192" spans="2:65" s="1" customFormat="1" ht="24.2" customHeight="1">
      <c r="B192" s="131"/>
      <c r="C192" s="132" t="s">
        <v>309</v>
      </c>
      <c r="D192" s="132" t="s">
        <v>114</v>
      </c>
      <c r="E192" s="133" t="s">
        <v>310</v>
      </c>
      <c r="F192" s="134" t="s">
        <v>311</v>
      </c>
      <c r="G192" s="135" t="s">
        <v>135</v>
      </c>
      <c r="H192" s="136">
        <v>1.92</v>
      </c>
      <c r="I192" s="137"/>
      <c r="J192" s="138">
        <f>ROUND(I192*H192,2)</f>
        <v>0</v>
      </c>
      <c r="K192" s="139"/>
      <c r="L192" s="29"/>
      <c r="M192" s="140" t="s">
        <v>1</v>
      </c>
      <c r="N192" s="141" t="s">
        <v>42</v>
      </c>
      <c r="P192" s="142">
        <f>O192*H192</f>
        <v>0</v>
      </c>
      <c r="Q192" s="142">
        <v>1.7034</v>
      </c>
      <c r="R192" s="142">
        <f>Q192*H192</f>
        <v>3.2705280000000001</v>
      </c>
      <c r="S192" s="142">
        <v>0</v>
      </c>
      <c r="T192" s="143">
        <f>S192*H192</f>
        <v>0</v>
      </c>
      <c r="AR192" s="144" t="s">
        <v>118</v>
      </c>
      <c r="AT192" s="144" t="s">
        <v>114</v>
      </c>
      <c r="AU192" s="144" t="s">
        <v>119</v>
      </c>
      <c r="AY192" s="14" t="s">
        <v>112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4" t="s">
        <v>119</v>
      </c>
      <c r="BK192" s="145">
        <f>ROUND(I192*H192,2)</f>
        <v>0</v>
      </c>
      <c r="BL192" s="14" t="s">
        <v>118</v>
      </c>
      <c r="BM192" s="144" t="s">
        <v>312</v>
      </c>
    </row>
    <row r="193" spans="2:65" s="12" customFormat="1" ht="11.25">
      <c r="B193" s="146"/>
      <c r="D193" s="147" t="s">
        <v>121</v>
      </c>
      <c r="E193" s="148" t="s">
        <v>1</v>
      </c>
      <c r="F193" s="149" t="s">
        <v>313</v>
      </c>
      <c r="H193" s="150">
        <v>1.9200000000000004</v>
      </c>
      <c r="I193" s="151"/>
      <c r="L193" s="146"/>
      <c r="M193" s="152"/>
      <c r="T193" s="153"/>
      <c r="AT193" s="148" t="s">
        <v>121</v>
      </c>
      <c r="AU193" s="148" t="s">
        <v>119</v>
      </c>
      <c r="AV193" s="12" t="s">
        <v>119</v>
      </c>
      <c r="AW193" s="12" t="s">
        <v>34</v>
      </c>
      <c r="AX193" s="12" t="s">
        <v>81</v>
      </c>
      <c r="AY193" s="148" t="s">
        <v>112</v>
      </c>
    </row>
    <row r="194" spans="2:65" s="1" customFormat="1" ht="33" customHeight="1">
      <c r="B194" s="131"/>
      <c r="C194" s="132" t="s">
        <v>314</v>
      </c>
      <c r="D194" s="132" t="s">
        <v>114</v>
      </c>
      <c r="E194" s="133" t="s">
        <v>315</v>
      </c>
      <c r="F194" s="134" t="s">
        <v>316</v>
      </c>
      <c r="G194" s="135" t="s">
        <v>117</v>
      </c>
      <c r="H194" s="136">
        <v>67.75</v>
      </c>
      <c r="I194" s="137"/>
      <c r="J194" s="138">
        <f>ROUND(I194*H194,2)</f>
        <v>0</v>
      </c>
      <c r="K194" s="139"/>
      <c r="L194" s="29"/>
      <c r="M194" s="140" t="s">
        <v>1</v>
      </c>
      <c r="N194" s="141" t="s">
        <v>42</v>
      </c>
      <c r="P194" s="142">
        <f>O194*H194</f>
        <v>0</v>
      </c>
      <c r="Q194" s="142">
        <v>0.16192000000000001</v>
      </c>
      <c r="R194" s="142">
        <f>Q194*H194</f>
        <v>10.970080000000001</v>
      </c>
      <c r="S194" s="142">
        <v>0</v>
      </c>
      <c r="T194" s="143">
        <f>S194*H194</f>
        <v>0</v>
      </c>
      <c r="AR194" s="144" t="s">
        <v>118</v>
      </c>
      <c r="AT194" s="144" t="s">
        <v>114</v>
      </c>
      <c r="AU194" s="144" t="s">
        <v>119</v>
      </c>
      <c r="AY194" s="14" t="s">
        <v>112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4" t="s">
        <v>119</v>
      </c>
      <c r="BK194" s="145">
        <f>ROUND(I194*H194,2)</f>
        <v>0</v>
      </c>
      <c r="BL194" s="14" t="s">
        <v>118</v>
      </c>
      <c r="BM194" s="144" t="s">
        <v>317</v>
      </c>
    </row>
    <row r="195" spans="2:65" s="12" customFormat="1" ht="11.25">
      <c r="B195" s="146"/>
      <c r="D195" s="147" t="s">
        <v>121</v>
      </c>
      <c r="E195" s="148" t="s">
        <v>1</v>
      </c>
      <c r="F195" s="149" t="s">
        <v>318</v>
      </c>
      <c r="H195" s="150">
        <v>67.75</v>
      </c>
      <c r="I195" s="151"/>
      <c r="L195" s="146"/>
      <c r="M195" s="152"/>
      <c r="T195" s="153"/>
      <c r="AT195" s="148" t="s">
        <v>121</v>
      </c>
      <c r="AU195" s="148" t="s">
        <v>119</v>
      </c>
      <c r="AV195" s="12" t="s">
        <v>119</v>
      </c>
      <c r="AW195" s="12" t="s">
        <v>34</v>
      </c>
      <c r="AX195" s="12" t="s">
        <v>81</v>
      </c>
      <c r="AY195" s="148" t="s">
        <v>112</v>
      </c>
    </row>
    <row r="196" spans="2:65" s="1" customFormat="1" ht="33" customHeight="1">
      <c r="B196" s="131"/>
      <c r="C196" s="132" t="s">
        <v>319</v>
      </c>
      <c r="D196" s="132" t="s">
        <v>114</v>
      </c>
      <c r="E196" s="133" t="s">
        <v>320</v>
      </c>
      <c r="F196" s="134" t="s">
        <v>321</v>
      </c>
      <c r="G196" s="135" t="s">
        <v>117</v>
      </c>
      <c r="H196" s="136">
        <v>15.5</v>
      </c>
      <c r="I196" s="137"/>
      <c r="J196" s="138">
        <f>ROUND(I196*H196,2)</f>
        <v>0</v>
      </c>
      <c r="K196" s="139"/>
      <c r="L196" s="29"/>
      <c r="M196" s="140" t="s">
        <v>1</v>
      </c>
      <c r="N196" s="141" t="s">
        <v>42</v>
      </c>
      <c r="P196" s="142">
        <f>O196*H196</f>
        <v>0</v>
      </c>
      <c r="Q196" s="142">
        <v>1.6029999999999999E-2</v>
      </c>
      <c r="R196" s="142">
        <f>Q196*H196</f>
        <v>0.24846499999999999</v>
      </c>
      <c r="S196" s="142">
        <v>0</v>
      </c>
      <c r="T196" s="143">
        <f>S196*H196</f>
        <v>0</v>
      </c>
      <c r="AR196" s="144" t="s">
        <v>118</v>
      </c>
      <c r="AT196" s="144" t="s">
        <v>114</v>
      </c>
      <c r="AU196" s="144" t="s">
        <v>119</v>
      </c>
      <c r="AY196" s="14" t="s">
        <v>112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4" t="s">
        <v>119</v>
      </c>
      <c r="BK196" s="145">
        <f>ROUND(I196*H196,2)</f>
        <v>0</v>
      </c>
      <c r="BL196" s="14" t="s">
        <v>118</v>
      </c>
      <c r="BM196" s="144" t="s">
        <v>322</v>
      </c>
    </row>
    <row r="197" spans="2:65" s="1" customFormat="1" ht="24.2" customHeight="1">
      <c r="B197" s="131"/>
      <c r="C197" s="154" t="s">
        <v>323</v>
      </c>
      <c r="D197" s="154" t="s">
        <v>200</v>
      </c>
      <c r="E197" s="155" t="s">
        <v>324</v>
      </c>
      <c r="F197" s="156" t="s">
        <v>325</v>
      </c>
      <c r="G197" s="157" t="s">
        <v>260</v>
      </c>
      <c r="H197" s="158">
        <v>125.24</v>
      </c>
      <c r="I197" s="159"/>
      <c r="J197" s="160">
        <f>ROUND(I197*H197,2)</f>
        <v>0</v>
      </c>
      <c r="K197" s="161"/>
      <c r="L197" s="162"/>
      <c r="M197" s="163" t="s">
        <v>1</v>
      </c>
      <c r="N197" s="164" t="s">
        <v>42</v>
      </c>
      <c r="P197" s="142">
        <f>O197*H197</f>
        <v>0</v>
      </c>
      <c r="Q197" s="142">
        <v>3.2000000000000001E-2</v>
      </c>
      <c r="R197" s="142">
        <f>Q197*H197</f>
        <v>4.0076799999999997</v>
      </c>
      <c r="S197" s="142">
        <v>0</v>
      </c>
      <c r="T197" s="143">
        <f>S197*H197</f>
        <v>0</v>
      </c>
      <c r="AR197" s="144" t="s">
        <v>151</v>
      </c>
      <c r="AT197" s="144" t="s">
        <v>200</v>
      </c>
      <c r="AU197" s="144" t="s">
        <v>119</v>
      </c>
      <c r="AY197" s="14" t="s">
        <v>112</v>
      </c>
      <c r="BE197" s="145">
        <f>IF(N197="základná",J197,0)</f>
        <v>0</v>
      </c>
      <c r="BF197" s="145">
        <f>IF(N197="znížená",J197,0)</f>
        <v>0</v>
      </c>
      <c r="BG197" s="145">
        <f>IF(N197="zákl. prenesená",J197,0)</f>
        <v>0</v>
      </c>
      <c r="BH197" s="145">
        <f>IF(N197="zníž. prenesená",J197,0)</f>
        <v>0</v>
      </c>
      <c r="BI197" s="145">
        <f>IF(N197="nulová",J197,0)</f>
        <v>0</v>
      </c>
      <c r="BJ197" s="14" t="s">
        <v>119</v>
      </c>
      <c r="BK197" s="145">
        <f>ROUND(I197*H197,2)</f>
        <v>0</v>
      </c>
      <c r="BL197" s="14" t="s">
        <v>118</v>
      </c>
      <c r="BM197" s="144" t="s">
        <v>326</v>
      </c>
    </row>
    <row r="198" spans="2:65" s="12" customFormat="1" ht="11.25">
      <c r="B198" s="146"/>
      <c r="D198" s="147" t="s">
        <v>121</v>
      </c>
      <c r="F198" s="149" t="s">
        <v>327</v>
      </c>
      <c r="H198" s="150">
        <v>125.24</v>
      </c>
      <c r="I198" s="151"/>
      <c r="L198" s="146"/>
      <c r="M198" s="152"/>
      <c r="T198" s="153"/>
      <c r="AT198" s="148" t="s">
        <v>121</v>
      </c>
      <c r="AU198" s="148" t="s">
        <v>119</v>
      </c>
      <c r="AV198" s="12" t="s">
        <v>119</v>
      </c>
      <c r="AW198" s="12" t="s">
        <v>3</v>
      </c>
      <c r="AX198" s="12" t="s">
        <v>81</v>
      </c>
      <c r="AY198" s="148" t="s">
        <v>112</v>
      </c>
    </row>
    <row r="199" spans="2:65" s="11" customFormat="1" ht="22.9" customHeight="1">
      <c r="B199" s="119"/>
      <c r="D199" s="120" t="s">
        <v>75</v>
      </c>
      <c r="E199" s="129" t="s">
        <v>138</v>
      </c>
      <c r="F199" s="129" t="s">
        <v>328</v>
      </c>
      <c r="I199" s="122"/>
      <c r="J199" s="130">
        <f>BK199</f>
        <v>0</v>
      </c>
      <c r="L199" s="119"/>
      <c r="M199" s="124"/>
      <c r="P199" s="125">
        <f>SUM(P200:P203)</f>
        <v>0</v>
      </c>
      <c r="R199" s="125">
        <f>SUM(R200:R203)</f>
        <v>9.742799999999999</v>
      </c>
      <c r="T199" s="126">
        <f>SUM(T200:T203)</f>
        <v>0</v>
      </c>
      <c r="AR199" s="120" t="s">
        <v>81</v>
      </c>
      <c r="AT199" s="127" t="s">
        <v>75</v>
      </c>
      <c r="AU199" s="127" t="s">
        <v>81</v>
      </c>
      <c r="AY199" s="120" t="s">
        <v>112</v>
      </c>
      <c r="BK199" s="128">
        <f>SUM(BK200:BK203)</f>
        <v>0</v>
      </c>
    </row>
    <row r="200" spans="2:65" s="1" customFormat="1" ht="33" customHeight="1">
      <c r="B200" s="131"/>
      <c r="C200" s="132" t="s">
        <v>329</v>
      </c>
      <c r="D200" s="132" t="s">
        <v>114</v>
      </c>
      <c r="E200" s="133" t="s">
        <v>330</v>
      </c>
      <c r="F200" s="134" t="s">
        <v>331</v>
      </c>
      <c r="G200" s="135" t="s">
        <v>117</v>
      </c>
      <c r="H200" s="136">
        <v>38.25</v>
      </c>
      <c r="I200" s="137"/>
      <c r="J200" s="138">
        <f>ROUND(I200*H200,2)</f>
        <v>0</v>
      </c>
      <c r="K200" s="139"/>
      <c r="L200" s="29"/>
      <c r="M200" s="140" t="s">
        <v>1</v>
      </c>
      <c r="N200" s="141" t="s">
        <v>42</v>
      </c>
      <c r="P200" s="142">
        <f>O200*H200</f>
        <v>0</v>
      </c>
      <c r="Q200" s="142">
        <v>0.2024</v>
      </c>
      <c r="R200" s="142">
        <f>Q200*H200</f>
        <v>7.7417999999999996</v>
      </c>
      <c r="S200" s="142">
        <v>0</v>
      </c>
      <c r="T200" s="143">
        <f>S200*H200</f>
        <v>0</v>
      </c>
      <c r="AR200" s="144" t="s">
        <v>118</v>
      </c>
      <c r="AT200" s="144" t="s">
        <v>114</v>
      </c>
      <c r="AU200" s="144" t="s">
        <v>119</v>
      </c>
      <c r="AY200" s="14" t="s">
        <v>112</v>
      </c>
      <c r="BE200" s="145">
        <f>IF(N200="základná",J200,0)</f>
        <v>0</v>
      </c>
      <c r="BF200" s="145">
        <f>IF(N200="znížená",J200,0)</f>
        <v>0</v>
      </c>
      <c r="BG200" s="145">
        <f>IF(N200="zákl. prenesená",J200,0)</f>
        <v>0</v>
      </c>
      <c r="BH200" s="145">
        <f>IF(N200="zníž. prenesená",J200,0)</f>
        <v>0</v>
      </c>
      <c r="BI200" s="145">
        <f>IF(N200="nulová",J200,0)</f>
        <v>0</v>
      </c>
      <c r="BJ200" s="14" t="s">
        <v>119</v>
      </c>
      <c r="BK200" s="145">
        <f>ROUND(I200*H200,2)</f>
        <v>0</v>
      </c>
      <c r="BL200" s="14" t="s">
        <v>118</v>
      </c>
      <c r="BM200" s="144" t="s">
        <v>332</v>
      </c>
    </row>
    <row r="201" spans="2:65" s="12" customFormat="1" ht="11.25">
      <c r="B201" s="146"/>
      <c r="D201" s="147" t="s">
        <v>121</v>
      </c>
      <c r="E201" s="148" t="s">
        <v>1</v>
      </c>
      <c r="F201" s="149" t="s">
        <v>333</v>
      </c>
      <c r="H201" s="150">
        <v>38.25</v>
      </c>
      <c r="I201" s="151"/>
      <c r="L201" s="146"/>
      <c r="M201" s="152"/>
      <c r="T201" s="153"/>
      <c r="AT201" s="148" t="s">
        <v>121</v>
      </c>
      <c r="AU201" s="148" t="s">
        <v>119</v>
      </c>
      <c r="AV201" s="12" t="s">
        <v>119</v>
      </c>
      <c r="AW201" s="12" t="s">
        <v>34</v>
      </c>
      <c r="AX201" s="12" t="s">
        <v>81</v>
      </c>
      <c r="AY201" s="148" t="s">
        <v>112</v>
      </c>
    </row>
    <row r="202" spans="2:65" s="1" customFormat="1" ht="24.2" customHeight="1">
      <c r="B202" s="131"/>
      <c r="C202" s="132" t="s">
        <v>334</v>
      </c>
      <c r="D202" s="132" t="s">
        <v>114</v>
      </c>
      <c r="E202" s="133" t="s">
        <v>335</v>
      </c>
      <c r="F202" s="134" t="s">
        <v>336</v>
      </c>
      <c r="G202" s="135" t="s">
        <v>117</v>
      </c>
      <c r="H202" s="136">
        <v>17.25</v>
      </c>
      <c r="I202" s="137"/>
      <c r="J202" s="138">
        <f>ROUND(I202*H202,2)</f>
        <v>0</v>
      </c>
      <c r="K202" s="139"/>
      <c r="L202" s="29"/>
      <c r="M202" s="140" t="s">
        <v>1</v>
      </c>
      <c r="N202" s="141" t="s">
        <v>42</v>
      </c>
      <c r="P202" s="142">
        <f>O202*H202</f>
        <v>0</v>
      </c>
      <c r="Q202" s="142">
        <v>0.11600000000000001</v>
      </c>
      <c r="R202" s="142">
        <f>Q202*H202</f>
        <v>2.0009999999999999</v>
      </c>
      <c r="S202" s="142">
        <v>0</v>
      </c>
      <c r="T202" s="143">
        <f>S202*H202</f>
        <v>0</v>
      </c>
      <c r="AR202" s="144" t="s">
        <v>118</v>
      </c>
      <c r="AT202" s="144" t="s">
        <v>114</v>
      </c>
      <c r="AU202" s="144" t="s">
        <v>119</v>
      </c>
      <c r="AY202" s="14" t="s">
        <v>112</v>
      </c>
      <c r="BE202" s="145">
        <f>IF(N202="základná",J202,0)</f>
        <v>0</v>
      </c>
      <c r="BF202" s="145">
        <f>IF(N202="znížená",J202,0)</f>
        <v>0</v>
      </c>
      <c r="BG202" s="145">
        <f>IF(N202="zákl. prenesená",J202,0)</f>
        <v>0</v>
      </c>
      <c r="BH202" s="145">
        <f>IF(N202="zníž. prenesená",J202,0)</f>
        <v>0</v>
      </c>
      <c r="BI202" s="145">
        <f>IF(N202="nulová",J202,0)</f>
        <v>0</v>
      </c>
      <c r="BJ202" s="14" t="s">
        <v>119</v>
      </c>
      <c r="BK202" s="145">
        <f>ROUND(I202*H202,2)</f>
        <v>0</v>
      </c>
      <c r="BL202" s="14" t="s">
        <v>118</v>
      </c>
      <c r="BM202" s="144" t="s">
        <v>337</v>
      </c>
    </row>
    <row r="203" spans="2:65" s="12" customFormat="1" ht="11.25">
      <c r="B203" s="146"/>
      <c r="D203" s="147" t="s">
        <v>121</v>
      </c>
      <c r="E203" s="148" t="s">
        <v>1</v>
      </c>
      <c r="F203" s="149" t="s">
        <v>338</v>
      </c>
      <c r="H203" s="150">
        <v>17.25</v>
      </c>
      <c r="I203" s="151"/>
      <c r="L203" s="146"/>
      <c r="M203" s="152"/>
      <c r="T203" s="153"/>
      <c r="AT203" s="148" t="s">
        <v>121</v>
      </c>
      <c r="AU203" s="148" t="s">
        <v>119</v>
      </c>
      <c r="AV203" s="12" t="s">
        <v>119</v>
      </c>
      <c r="AW203" s="12" t="s">
        <v>34</v>
      </c>
      <c r="AX203" s="12" t="s">
        <v>81</v>
      </c>
      <c r="AY203" s="148" t="s">
        <v>112</v>
      </c>
    </row>
    <row r="204" spans="2:65" s="11" customFormat="1" ht="22.9" customHeight="1">
      <c r="B204" s="119"/>
      <c r="D204" s="120" t="s">
        <v>75</v>
      </c>
      <c r="E204" s="129" t="s">
        <v>151</v>
      </c>
      <c r="F204" s="129" t="s">
        <v>339</v>
      </c>
      <c r="I204" s="122"/>
      <c r="J204" s="130">
        <f>BK204</f>
        <v>0</v>
      </c>
      <c r="L204" s="119"/>
      <c r="M204" s="124"/>
      <c r="P204" s="125">
        <f>P205</f>
        <v>0</v>
      </c>
      <c r="R204" s="125">
        <f>R205</f>
        <v>0</v>
      </c>
      <c r="T204" s="126">
        <f>T205</f>
        <v>0</v>
      </c>
      <c r="AR204" s="120" t="s">
        <v>81</v>
      </c>
      <c r="AT204" s="127" t="s">
        <v>75</v>
      </c>
      <c r="AU204" s="127" t="s">
        <v>81</v>
      </c>
      <c r="AY204" s="120" t="s">
        <v>112</v>
      </c>
      <c r="BK204" s="128">
        <f>BK205</f>
        <v>0</v>
      </c>
    </row>
    <row r="205" spans="2:65" s="1" customFormat="1" ht="24.2" customHeight="1">
      <c r="B205" s="131"/>
      <c r="C205" s="132" t="s">
        <v>340</v>
      </c>
      <c r="D205" s="132" t="s">
        <v>114</v>
      </c>
      <c r="E205" s="133" t="s">
        <v>341</v>
      </c>
      <c r="F205" s="134" t="s">
        <v>342</v>
      </c>
      <c r="G205" s="135" t="s">
        <v>260</v>
      </c>
      <c r="H205" s="136">
        <v>1</v>
      </c>
      <c r="I205" s="137"/>
      <c r="J205" s="138">
        <f>ROUND(I205*H205,2)</f>
        <v>0</v>
      </c>
      <c r="K205" s="139"/>
      <c r="L205" s="29"/>
      <c r="M205" s="140" t="s">
        <v>1</v>
      </c>
      <c r="N205" s="141" t="s">
        <v>42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118</v>
      </c>
      <c r="AT205" s="144" t="s">
        <v>114</v>
      </c>
      <c r="AU205" s="144" t="s">
        <v>119</v>
      </c>
      <c r="AY205" s="14" t="s">
        <v>112</v>
      </c>
      <c r="BE205" s="145">
        <f>IF(N205="základná",J205,0)</f>
        <v>0</v>
      </c>
      <c r="BF205" s="145">
        <f>IF(N205="znížená",J205,0)</f>
        <v>0</v>
      </c>
      <c r="BG205" s="145">
        <f>IF(N205="zákl. prenesená",J205,0)</f>
        <v>0</v>
      </c>
      <c r="BH205" s="145">
        <f>IF(N205="zníž. prenesená",J205,0)</f>
        <v>0</v>
      </c>
      <c r="BI205" s="145">
        <f>IF(N205="nulová",J205,0)</f>
        <v>0</v>
      </c>
      <c r="BJ205" s="14" t="s">
        <v>119</v>
      </c>
      <c r="BK205" s="145">
        <f>ROUND(I205*H205,2)</f>
        <v>0</v>
      </c>
      <c r="BL205" s="14" t="s">
        <v>118</v>
      </c>
      <c r="BM205" s="144" t="s">
        <v>343</v>
      </c>
    </row>
    <row r="206" spans="2:65" s="11" customFormat="1" ht="22.9" customHeight="1">
      <c r="B206" s="119"/>
      <c r="D206" s="120" t="s">
        <v>75</v>
      </c>
      <c r="E206" s="129" t="s">
        <v>156</v>
      </c>
      <c r="F206" s="129" t="s">
        <v>344</v>
      </c>
      <c r="I206" s="122"/>
      <c r="J206" s="130">
        <f>BK206</f>
        <v>0</v>
      </c>
      <c r="L206" s="119"/>
      <c r="M206" s="124"/>
      <c r="P206" s="125">
        <f>SUM(P207:P209)</f>
        <v>0</v>
      </c>
      <c r="R206" s="125">
        <f>SUM(R207:R209)</f>
        <v>33.225774999999999</v>
      </c>
      <c r="T206" s="126">
        <f>SUM(T207:T209)</f>
        <v>0</v>
      </c>
      <c r="AR206" s="120" t="s">
        <v>81</v>
      </c>
      <c r="AT206" s="127" t="s">
        <v>75</v>
      </c>
      <c r="AU206" s="127" t="s">
        <v>81</v>
      </c>
      <c r="AY206" s="120" t="s">
        <v>112</v>
      </c>
      <c r="BK206" s="128">
        <f>SUM(BK207:BK209)</f>
        <v>0</v>
      </c>
    </row>
    <row r="207" spans="2:65" s="1" customFormat="1" ht="24.2" customHeight="1">
      <c r="B207" s="131"/>
      <c r="C207" s="132" t="s">
        <v>345</v>
      </c>
      <c r="D207" s="132" t="s">
        <v>114</v>
      </c>
      <c r="E207" s="133" t="s">
        <v>346</v>
      </c>
      <c r="F207" s="134" t="s">
        <v>347</v>
      </c>
      <c r="G207" s="135" t="s">
        <v>130</v>
      </c>
      <c r="H207" s="136">
        <v>47.5</v>
      </c>
      <c r="I207" s="137"/>
      <c r="J207" s="138">
        <f>ROUND(I207*H207,2)</f>
        <v>0</v>
      </c>
      <c r="K207" s="139"/>
      <c r="L207" s="29"/>
      <c r="M207" s="140" t="s">
        <v>1</v>
      </c>
      <c r="N207" s="141" t="s">
        <v>42</v>
      </c>
      <c r="P207" s="142">
        <f>O207*H207</f>
        <v>0</v>
      </c>
      <c r="Q207" s="142">
        <v>0.28924</v>
      </c>
      <c r="R207" s="142">
        <f>Q207*H207</f>
        <v>13.738899999999999</v>
      </c>
      <c r="S207" s="142">
        <v>0</v>
      </c>
      <c r="T207" s="143">
        <f>S207*H207</f>
        <v>0</v>
      </c>
      <c r="AR207" s="144" t="s">
        <v>118</v>
      </c>
      <c r="AT207" s="144" t="s">
        <v>114</v>
      </c>
      <c r="AU207" s="144" t="s">
        <v>119</v>
      </c>
      <c r="AY207" s="14" t="s">
        <v>112</v>
      </c>
      <c r="BE207" s="145">
        <f>IF(N207="základná",J207,0)</f>
        <v>0</v>
      </c>
      <c r="BF207" s="145">
        <f>IF(N207="znížená",J207,0)</f>
        <v>0</v>
      </c>
      <c r="BG207" s="145">
        <f>IF(N207="zákl. prenesená",J207,0)</f>
        <v>0</v>
      </c>
      <c r="BH207" s="145">
        <f>IF(N207="zníž. prenesená",J207,0)</f>
        <v>0</v>
      </c>
      <c r="BI207" s="145">
        <f>IF(N207="nulová",J207,0)</f>
        <v>0</v>
      </c>
      <c r="BJ207" s="14" t="s">
        <v>119</v>
      </c>
      <c r="BK207" s="145">
        <f>ROUND(I207*H207,2)</f>
        <v>0</v>
      </c>
      <c r="BL207" s="14" t="s">
        <v>118</v>
      </c>
      <c r="BM207" s="144" t="s">
        <v>348</v>
      </c>
    </row>
    <row r="208" spans="2:65" s="1" customFormat="1" ht="16.5" customHeight="1">
      <c r="B208" s="131"/>
      <c r="C208" s="154" t="s">
        <v>349</v>
      </c>
      <c r="D208" s="154" t="s">
        <v>200</v>
      </c>
      <c r="E208" s="155" t="s">
        <v>350</v>
      </c>
      <c r="F208" s="156" t="s">
        <v>351</v>
      </c>
      <c r="G208" s="157" t="s">
        <v>260</v>
      </c>
      <c r="H208" s="158">
        <v>142.5</v>
      </c>
      <c r="I208" s="159"/>
      <c r="J208" s="160">
        <f>ROUND(I208*H208,2)</f>
        <v>0</v>
      </c>
      <c r="K208" s="161"/>
      <c r="L208" s="162"/>
      <c r="M208" s="163" t="s">
        <v>1</v>
      </c>
      <c r="N208" s="164" t="s">
        <v>42</v>
      </c>
      <c r="P208" s="142">
        <f>O208*H208</f>
        <v>0</v>
      </c>
      <c r="Q208" s="142">
        <v>0.13675000000000001</v>
      </c>
      <c r="R208" s="142">
        <f>Q208*H208</f>
        <v>19.486875000000001</v>
      </c>
      <c r="S208" s="142">
        <v>0</v>
      </c>
      <c r="T208" s="143">
        <f>S208*H208</f>
        <v>0</v>
      </c>
      <c r="AR208" s="144" t="s">
        <v>151</v>
      </c>
      <c r="AT208" s="144" t="s">
        <v>200</v>
      </c>
      <c r="AU208" s="144" t="s">
        <v>119</v>
      </c>
      <c r="AY208" s="14" t="s">
        <v>112</v>
      </c>
      <c r="BE208" s="145">
        <f>IF(N208="základná",J208,0)</f>
        <v>0</v>
      </c>
      <c r="BF208" s="145">
        <f>IF(N208="znížená",J208,0)</f>
        <v>0</v>
      </c>
      <c r="BG208" s="145">
        <f>IF(N208="zákl. prenesená",J208,0)</f>
        <v>0</v>
      </c>
      <c r="BH208" s="145">
        <f>IF(N208="zníž. prenesená",J208,0)</f>
        <v>0</v>
      </c>
      <c r="BI208" s="145">
        <f>IF(N208="nulová",J208,0)</f>
        <v>0</v>
      </c>
      <c r="BJ208" s="14" t="s">
        <v>119</v>
      </c>
      <c r="BK208" s="145">
        <f>ROUND(I208*H208,2)</f>
        <v>0</v>
      </c>
      <c r="BL208" s="14" t="s">
        <v>118</v>
      </c>
      <c r="BM208" s="144" t="s">
        <v>352</v>
      </c>
    </row>
    <row r="209" spans="2:65" s="12" customFormat="1" ht="11.25">
      <c r="B209" s="146"/>
      <c r="D209" s="147" t="s">
        <v>121</v>
      </c>
      <c r="E209" s="148" t="s">
        <v>1</v>
      </c>
      <c r="F209" s="149" t="s">
        <v>353</v>
      </c>
      <c r="H209" s="150">
        <v>142.5</v>
      </c>
      <c r="I209" s="151"/>
      <c r="L209" s="146"/>
      <c r="M209" s="152"/>
      <c r="T209" s="153"/>
      <c r="AT209" s="148" t="s">
        <v>121</v>
      </c>
      <c r="AU209" s="148" t="s">
        <v>119</v>
      </c>
      <c r="AV209" s="12" t="s">
        <v>119</v>
      </c>
      <c r="AW209" s="12" t="s">
        <v>34</v>
      </c>
      <c r="AX209" s="12" t="s">
        <v>81</v>
      </c>
      <c r="AY209" s="148" t="s">
        <v>112</v>
      </c>
    </row>
    <row r="210" spans="2:65" s="11" customFormat="1" ht="22.9" customHeight="1">
      <c r="B210" s="119"/>
      <c r="D210" s="120" t="s">
        <v>75</v>
      </c>
      <c r="E210" s="129" t="s">
        <v>354</v>
      </c>
      <c r="F210" s="129" t="s">
        <v>355</v>
      </c>
      <c r="I210" s="122"/>
      <c r="J210" s="130">
        <f>BK210</f>
        <v>0</v>
      </c>
      <c r="L210" s="119"/>
      <c r="M210" s="124"/>
      <c r="P210" s="125">
        <f>SUM(P211:P212)</f>
        <v>0</v>
      </c>
      <c r="R210" s="125">
        <f>SUM(R211:R212)</f>
        <v>0</v>
      </c>
      <c r="T210" s="126">
        <f>SUM(T211:T212)</f>
        <v>0</v>
      </c>
      <c r="AR210" s="120" t="s">
        <v>81</v>
      </c>
      <c r="AT210" s="127" t="s">
        <v>75</v>
      </c>
      <c r="AU210" s="127" t="s">
        <v>81</v>
      </c>
      <c r="AY210" s="120" t="s">
        <v>112</v>
      </c>
      <c r="BK210" s="128">
        <f>SUM(BK211:BK212)</f>
        <v>0</v>
      </c>
    </row>
    <row r="211" spans="2:65" s="1" customFormat="1" ht="24.2" customHeight="1">
      <c r="B211" s="131"/>
      <c r="C211" s="132" t="s">
        <v>356</v>
      </c>
      <c r="D211" s="132" t="s">
        <v>114</v>
      </c>
      <c r="E211" s="133" t="s">
        <v>357</v>
      </c>
      <c r="F211" s="134" t="s">
        <v>358</v>
      </c>
      <c r="G211" s="135" t="s">
        <v>177</v>
      </c>
      <c r="H211" s="136">
        <v>126.355</v>
      </c>
      <c r="I211" s="137"/>
      <c r="J211" s="138">
        <f>ROUND(I211*H211,2)</f>
        <v>0</v>
      </c>
      <c r="K211" s="139"/>
      <c r="L211" s="29"/>
      <c r="M211" s="140" t="s">
        <v>1</v>
      </c>
      <c r="N211" s="141" t="s">
        <v>42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118</v>
      </c>
      <c r="AT211" s="144" t="s">
        <v>114</v>
      </c>
      <c r="AU211" s="144" t="s">
        <v>119</v>
      </c>
      <c r="AY211" s="14" t="s">
        <v>112</v>
      </c>
      <c r="BE211" s="145">
        <f>IF(N211="základná",J211,0)</f>
        <v>0</v>
      </c>
      <c r="BF211" s="145">
        <f>IF(N211="znížená",J211,0)</f>
        <v>0</v>
      </c>
      <c r="BG211" s="145">
        <f>IF(N211="zákl. prenesená",J211,0)</f>
        <v>0</v>
      </c>
      <c r="BH211" s="145">
        <f>IF(N211="zníž. prenesená",J211,0)</f>
        <v>0</v>
      </c>
      <c r="BI211" s="145">
        <f>IF(N211="nulová",J211,0)</f>
        <v>0</v>
      </c>
      <c r="BJ211" s="14" t="s">
        <v>119</v>
      </c>
      <c r="BK211" s="145">
        <f>ROUND(I211*H211,2)</f>
        <v>0</v>
      </c>
      <c r="BL211" s="14" t="s">
        <v>118</v>
      </c>
      <c r="BM211" s="144" t="s">
        <v>359</v>
      </c>
    </row>
    <row r="212" spans="2:65" s="1" customFormat="1" ht="44.25" customHeight="1">
      <c r="B212" s="131"/>
      <c r="C212" s="132" t="s">
        <v>360</v>
      </c>
      <c r="D212" s="132" t="s">
        <v>114</v>
      </c>
      <c r="E212" s="133" t="s">
        <v>361</v>
      </c>
      <c r="F212" s="134" t="s">
        <v>362</v>
      </c>
      <c r="G212" s="135" t="s">
        <v>177</v>
      </c>
      <c r="H212" s="136">
        <v>126.355</v>
      </c>
      <c r="I212" s="137"/>
      <c r="J212" s="138">
        <f>ROUND(I212*H212,2)</f>
        <v>0</v>
      </c>
      <c r="K212" s="139"/>
      <c r="L212" s="29"/>
      <c r="M212" s="165" t="s">
        <v>1</v>
      </c>
      <c r="N212" s="166" t="s">
        <v>42</v>
      </c>
      <c r="O212" s="167"/>
      <c r="P212" s="168">
        <f>O212*H212</f>
        <v>0</v>
      </c>
      <c r="Q212" s="168">
        <v>0</v>
      </c>
      <c r="R212" s="168">
        <f>Q212*H212</f>
        <v>0</v>
      </c>
      <c r="S212" s="168">
        <v>0</v>
      </c>
      <c r="T212" s="169">
        <f>S212*H212</f>
        <v>0</v>
      </c>
      <c r="AR212" s="144" t="s">
        <v>118</v>
      </c>
      <c r="AT212" s="144" t="s">
        <v>114</v>
      </c>
      <c r="AU212" s="144" t="s">
        <v>119</v>
      </c>
      <c r="AY212" s="14" t="s">
        <v>112</v>
      </c>
      <c r="BE212" s="145">
        <f>IF(N212="základná",J212,0)</f>
        <v>0</v>
      </c>
      <c r="BF212" s="145">
        <f>IF(N212="znížená",J212,0)</f>
        <v>0</v>
      </c>
      <c r="BG212" s="145">
        <f>IF(N212="zákl. prenesená",J212,0)</f>
        <v>0</v>
      </c>
      <c r="BH212" s="145">
        <f>IF(N212="zníž. prenesená",J212,0)</f>
        <v>0</v>
      </c>
      <c r="BI212" s="145">
        <f>IF(N212="nulová",J212,0)</f>
        <v>0</v>
      </c>
      <c r="BJ212" s="14" t="s">
        <v>119</v>
      </c>
      <c r="BK212" s="145">
        <f>ROUND(I212*H212,2)</f>
        <v>0</v>
      </c>
      <c r="BL212" s="14" t="s">
        <v>118</v>
      </c>
      <c r="BM212" s="144" t="s">
        <v>363</v>
      </c>
    </row>
    <row r="213" spans="2:65" s="1" customFormat="1" ht="6.95" customHeight="1">
      <c r="B213" s="44"/>
      <c r="C213" s="45"/>
      <c r="D213" s="45"/>
      <c r="E213" s="45"/>
      <c r="F213" s="45"/>
      <c r="G213" s="45"/>
      <c r="H213" s="45"/>
      <c r="I213" s="45"/>
      <c r="J213" s="45"/>
      <c r="K213" s="45"/>
      <c r="L213" s="29"/>
    </row>
  </sheetData>
  <autoFilter ref="C120:K212" xr:uid="{00000000-0009-0000-0000-000001000000}"/>
  <mergeCells count="6">
    <mergeCell ref="L2:V2"/>
    <mergeCell ref="E7:H7"/>
    <mergeCell ref="E16:H16"/>
    <mergeCell ref="E25:H25"/>
    <mergeCell ref="E85:H85"/>
    <mergeCell ref="E113:H1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800 - Malé Zálužie - odve...</vt:lpstr>
      <vt:lpstr>'800 - Malé Zálužie - odve...'!Názvy_tlače</vt:lpstr>
      <vt:lpstr>'Rekapitulácia stavby'!Názvy_tlače</vt:lpstr>
      <vt:lpstr>'800 - Malé Zálužie - odve...'!Oblasť_tlače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Látečka Ján, Ing.</dc:creator>
  <cp:lastModifiedBy>Látečka Ján, Ing.</cp:lastModifiedBy>
  <dcterms:created xsi:type="dcterms:W3CDTF">2025-05-12T05:32:07Z</dcterms:created>
  <dcterms:modified xsi:type="dcterms:W3CDTF">2025-05-12T05:46:33Z</dcterms:modified>
</cp:coreProperties>
</file>